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ZID\SG\Юрина А.С\Расчеты АПП на 2022 год\ФАПы\Комиссия\"/>
    </mc:Choice>
  </mc:AlternateContent>
  <xr:revisionPtr revIDLastSave="0" documentId="13_ncr:1_{4E3298CC-40CC-4AE9-9525-304AEB8239A4}" xr6:coauthVersionLast="47" xr6:coauthVersionMax="47" xr10:uidLastSave="{00000000-0000-0000-0000-000000000000}"/>
  <bookViews>
    <workbookView xWindow="-120" yWindow="-120" windowWidth="29040" windowHeight="15840" xr2:uid="{F110476D-4F2B-437E-853F-E4E62F392FB7}"/>
  </bookViews>
  <sheets>
    <sheet name="ФАПы" sheetId="2" r:id="rId1"/>
  </sheets>
  <externalReferences>
    <externalReference r:id="rId2"/>
  </externalReferences>
  <definedNames>
    <definedName name="_xlnm._FilterDatabase" localSheetId="0" hidden="1">ФАПы!$B$13:$J$234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1" i="2" l="1"/>
  <c r="F240" i="2"/>
  <c r="F239" i="2"/>
  <c r="F238" i="2"/>
  <c r="F237" i="2"/>
  <c r="I233" i="2"/>
  <c r="J233" i="2" s="1"/>
  <c r="E233" i="2"/>
  <c r="I232" i="2"/>
  <c r="J232" i="2" s="1"/>
  <c r="E232" i="2"/>
  <c r="I231" i="2"/>
  <c r="J231" i="2" s="1"/>
  <c r="E231" i="2"/>
  <c r="I230" i="2"/>
  <c r="J230" i="2" s="1"/>
  <c r="E230" i="2"/>
  <c r="I229" i="2"/>
  <c r="J229" i="2" s="1"/>
  <c r="E229" i="2"/>
  <c r="I228" i="2"/>
  <c r="H228" i="2" s="1"/>
  <c r="E228" i="2"/>
  <c r="I227" i="2"/>
  <c r="J227" i="2" s="1"/>
  <c r="E227" i="2"/>
  <c r="I226" i="2"/>
  <c r="J226" i="2" s="1"/>
  <c r="E226" i="2"/>
  <c r="I225" i="2"/>
  <c r="E225" i="2"/>
  <c r="I224" i="2"/>
  <c r="J224" i="2" s="1"/>
  <c r="E224" i="2"/>
  <c r="I223" i="2"/>
  <c r="J223" i="2" s="1"/>
  <c r="E223" i="2"/>
  <c r="I222" i="2"/>
  <c r="J222" i="2" s="1"/>
  <c r="E222" i="2"/>
  <c r="D220" i="2"/>
  <c r="I219" i="2"/>
  <c r="J219" i="2" s="1"/>
  <c r="E219" i="2"/>
  <c r="I217" i="2"/>
  <c r="J217" i="2" s="1"/>
  <c r="E217" i="2"/>
  <c r="I216" i="2"/>
  <c r="E216" i="2"/>
  <c r="I215" i="2"/>
  <c r="E215" i="2"/>
  <c r="I214" i="2"/>
  <c r="J214" i="2" s="1"/>
  <c r="E214" i="2"/>
  <c r="I213" i="2"/>
  <c r="J213" i="2" s="1"/>
  <c r="E213" i="2"/>
  <c r="I212" i="2"/>
  <c r="E212" i="2"/>
  <c r="I211" i="2"/>
  <c r="J211" i="2" s="1"/>
  <c r="E211" i="2"/>
  <c r="I210" i="2"/>
  <c r="J210" i="2" s="1"/>
  <c r="E210" i="2"/>
  <c r="I209" i="2"/>
  <c r="E209" i="2"/>
  <c r="I208" i="2"/>
  <c r="J208" i="2" s="1"/>
  <c r="E208" i="2"/>
  <c r="I207" i="2"/>
  <c r="J207" i="2" s="1"/>
  <c r="E207" i="2"/>
  <c r="I206" i="2"/>
  <c r="E206" i="2"/>
  <c r="D204" i="2"/>
  <c r="I203" i="2"/>
  <c r="J203" i="2" s="1"/>
  <c r="E203" i="2"/>
  <c r="I201" i="2"/>
  <c r="E201" i="2"/>
  <c r="D199" i="2"/>
  <c r="I198" i="2"/>
  <c r="J198" i="2" s="1"/>
  <c r="E198" i="2"/>
  <c r="I197" i="2"/>
  <c r="J197" i="2" s="1"/>
  <c r="E197" i="2"/>
  <c r="I196" i="2"/>
  <c r="E196" i="2"/>
  <c r="I195" i="2"/>
  <c r="J195" i="2" s="1"/>
  <c r="E195" i="2"/>
  <c r="I194" i="2"/>
  <c r="J194" i="2" s="1"/>
  <c r="E194" i="2"/>
  <c r="I193" i="2"/>
  <c r="E193" i="2"/>
  <c r="I192" i="2"/>
  <c r="J192" i="2" s="1"/>
  <c r="E192" i="2"/>
  <c r="I191" i="2"/>
  <c r="J191" i="2" s="1"/>
  <c r="E191" i="2"/>
  <c r="I190" i="2"/>
  <c r="E190" i="2"/>
  <c r="I189" i="2"/>
  <c r="E189" i="2"/>
  <c r="I188" i="2"/>
  <c r="J188" i="2" s="1"/>
  <c r="E188" i="2"/>
  <c r="I187" i="2"/>
  <c r="E187" i="2"/>
  <c r="I186" i="2"/>
  <c r="J186" i="2" s="1"/>
  <c r="E186" i="2"/>
  <c r="I185" i="2"/>
  <c r="E185" i="2"/>
  <c r="D183" i="2"/>
  <c r="I182" i="2"/>
  <c r="H182" i="2" s="1"/>
  <c r="E182" i="2"/>
  <c r="I180" i="2"/>
  <c r="J180" i="2" s="1"/>
  <c r="E180" i="2"/>
  <c r="I178" i="2"/>
  <c r="J178" i="2" s="1"/>
  <c r="E178" i="2"/>
  <c r="I177" i="2"/>
  <c r="H177" i="2" s="1"/>
  <c r="E177" i="2"/>
  <c r="I176" i="2"/>
  <c r="J176" i="2" s="1"/>
  <c r="E176" i="2"/>
  <c r="I175" i="2"/>
  <c r="J175" i="2" s="1"/>
  <c r="E175" i="2"/>
  <c r="I174" i="2"/>
  <c r="E174" i="2"/>
  <c r="I173" i="2"/>
  <c r="J173" i="2" s="1"/>
  <c r="E173" i="2"/>
  <c r="I172" i="2"/>
  <c r="J172" i="2" s="1"/>
  <c r="E172" i="2"/>
  <c r="I171" i="2"/>
  <c r="H171" i="2" s="1"/>
  <c r="E171" i="2"/>
  <c r="J170" i="2"/>
  <c r="D169" i="2"/>
  <c r="I168" i="2"/>
  <c r="J168" i="2" s="1"/>
  <c r="E168" i="2"/>
  <c r="I167" i="2"/>
  <c r="E167" i="2"/>
  <c r="I166" i="2"/>
  <c r="J166" i="2" s="1"/>
  <c r="E166" i="2"/>
  <c r="I165" i="2"/>
  <c r="J165" i="2" s="1"/>
  <c r="E165" i="2"/>
  <c r="I164" i="2"/>
  <c r="H164" i="2" s="1"/>
  <c r="E164" i="2"/>
  <c r="I163" i="2"/>
  <c r="J163" i="2" s="1"/>
  <c r="E163" i="2"/>
  <c r="I162" i="2"/>
  <c r="J162" i="2" s="1"/>
  <c r="E162" i="2"/>
  <c r="I161" i="2"/>
  <c r="H161" i="2" s="1"/>
  <c r="E161" i="2"/>
  <c r="I160" i="2"/>
  <c r="J160" i="2" s="1"/>
  <c r="E160" i="2"/>
  <c r="I159" i="2"/>
  <c r="J159" i="2" s="1"/>
  <c r="E159" i="2"/>
  <c r="I158" i="2"/>
  <c r="H158" i="2" s="1"/>
  <c r="E158" i="2"/>
  <c r="I157" i="2"/>
  <c r="J157" i="2" s="1"/>
  <c r="E157" i="2"/>
  <c r="I156" i="2"/>
  <c r="J156" i="2" s="1"/>
  <c r="E156" i="2"/>
  <c r="I155" i="2"/>
  <c r="H155" i="2" s="1"/>
  <c r="E155" i="2"/>
  <c r="I154" i="2"/>
  <c r="J154" i="2" s="1"/>
  <c r="E154" i="2"/>
  <c r="I153" i="2"/>
  <c r="J153" i="2" s="1"/>
  <c r="E153" i="2"/>
  <c r="I152" i="2"/>
  <c r="H152" i="2" s="1"/>
  <c r="E152" i="2"/>
  <c r="D150" i="2"/>
  <c r="I149" i="2"/>
  <c r="J149" i="2" s="1"/>
  <c r="E149" i="2"/>
  <c r="I148" i="2"/>
  <c r="J148" i="2" s="1"/>
  <c r="E148" i="2"/>
  <c r="I146" i="2"/>
  <c r="J146" i="2" s="1"/>
  <c r="E146" i="2"/>
  <c r="I145" i="2"/>
  <c r="J145" i="2" s="1"/>
  <c r="E145" i="2"/>
  <c r="I144" i="2"/>
  <c r="J144" i="2" s="1"/>
  <c r="E144" i="2"/>
  <c r="I143" i="2"/>
  <c r="J143" i="2" s="1"/>
  <c r="E143" i="2"/>
  <c r="I142" i="2"/>
  <c r="J142" i="2" s="1"/>
  <c r="E142" i="2"/>
  <c r="I141" i="2"/>
  <c r="J141" i="2" s="1"/>
  <c r="E141" i="2"/>
  <c r="I140" i="2"/>
  <c r="J140" i="2" s="1"/>
  <c r="E140" i="2"/>
  <c r="I139" i="2"/>
  <c r="J139" i="2" s="1"/>
  <c r="E139" i="2"/>
  <c r="I138" i="2"/>
  <c r="J138" i="2" s="1"/>
  <c r="E138" i="2"/>
  <c r="I137" i="2"/>
  <c r="J137" i="2" s="1"/>
  <c r="E137" i="2"/>
  <c r="I136" i="2"/>
  <c r="J136" i="2" s="1"/>
  <c r="E136" i="2"/>
  <c r="I135" i="2"/>
  <c r="J135" i="2" s="1"/>
  <c r="E135" i="2"/>
  <c r="D133" i="2"/>
  <c r="I132" i="2"/>
  <c r="H132" i="2" s="1"/>
  <c r="E132" i="2"/>
  <c r="I131" i="2"/>
  <c r="J131" i="2" s="1"/>
  <c r="E131" i="2"/>
  <c r="I129" i="2"/>
  <c r="J129" i="2" s="1"/>
  <c r="E129" i="2"/>
  <c r="I128" i="2"/>
  <c r="H128" i="2" s="1"/>
  <c r="E128" i="2"/>
  <c r="I127" i="2"/>
  <c r="J127" i="2" s="1"/>
  <c r="E127" i="2"/>
  <c r="I126" i="2"/>
  <c r="J126" i="2" s="1"/>
  <c r="E126" i="2"/>
  <c r="I125" i="2"/>
  <c r="H125" i="2" s="1"/>
  <c r="E125" i="2"/>
  <c r="I124" i="2"/>
  <c r="J124" i="2" s="1"/>
  <c r="E124" i="2"/>
  <c r="I123" i="2"/>
  <c r="J123" i="2" s="1"/>
  <c r="E123" i="2"/>
  <c r="D121" i="2"/>
  <c r="I120" i="2"/>
  <c r="I118" i="2" s="1"/>
  <c r="J118" i="2" s="1"/>
  <c r="E120" i="2"/>
  <c r="D118" i="2"/>
  <c r="I117" i="2"/>
  <c r="H117" i="2" s="1"/>
  <c r="E117" i="2"/>
  <c r="I115" i="2"/>
  <c r="J115" i="2" s="1"/>
  <c r="E115" i="2"/>
  <c r="I114" i="2"/>
  <c r="E114" i="2"/>
  <c r="I113" i="2"/>
  <c r="J113" i="2" s="1"/>
  <c r="E113" i="2"/>
  <c r="I112" i="2"/>
  <c r="J112" i="2" s="1"/>
  <c r="E112" i="2"/>
  <c r="I111" i="2"/>
  <c r="E111" i="2"/>
  <c r="I110" i="2"/>
  <c r="J110" i="2" s="1"/>
  <c r="E110" i="2"/>
  <c r="I109" i="2"/>
  <c r="J109" i="2" s="1"/>
  <c r="E109" i="2"/>
  <c r="I108" i="2"/>
  <c r="E108" i="2"/>
  <c r="I107" i="2"/>
  <c r="H107" i="2" s="1"/>
  <c r="E107" i="2"/>
  <c r="I106" i="2"/>
  <c r="J106" i="2" s="1"/>
  <c r="E106" i="2"/>
  <c r="D104" i="2"/>
  <c r="I103" i="2"/>
  <c r="J103" i="2" s="1"/>
  <c r="E103" i="2"/>
  <c r="I102" i="2"/>
  <c r="H102" i="2" s="1"/>
  <c r="E102" i="2"/>
  <c r="I100" i="2"/>
  <c r="J100" i="2" s="1"/>
  <c r="E100" i="2"/>
  <c r="I99" i="2"/>
  <c r="J99" i="2" s="1"/>
  <c r="E99" i="2"/>
  <c r="I98" i="2"/>
  <c r="H98" i="2" s="1"/>
  <c r="E98" i="2"/>
  <c r="I97" i="2"/>
  <c r="J97" i="2" s="1"/>
  <c r="E97" i="2"/>
  <c r="I95" i="2"/>
  <c r="J95" i="2" s="1"/>
  <c r="E95" i="2"/>
  <c r="I94" i="2"/>
  <c r="J94" i="2" s="1"/>
  <c r="E94" i="2"/>
  <c r="I93" i="2"/>
  <c r="J93" i="2" s="1"/>
  <c r="E93" i="2"/>
  <c r="I92" i="2"/>
  <c r="J92" i="2" s="1"/>
  <c r="E92" i="2"/>
  <c r="I91" i="2"/>
  <c r="H91" i="2" s="1"/>
  <c r="E91" i="2"/>
  <c r="I90" i="2"/>
  <c r="J90" i="2" s="1"/>
  <c r="E90" i="2"/>
  <c r="I89" i="2"/>
  <c r="J89" i="2" s="1"/>
  <c r="E89" i="2"/>
  <c r="I88" i="2"/>
  <c r="J88" i="2" s="1"/>
  <c r="E88" i="2"/>
  <c r="I87" i="2"/>
  <c r="J87" i="2" s="1"/>
  <c r="E87" i="2"/>
  <c r="I86" i="2"/>
  <c r="J86" i="2" s="1"/>
  <c r="E86" i="2"/>
  <c r="I85" i="2"/>
  <c r="J85" i="2" s="1"/>
  <c r="E85" i="2"/>
  <c r="D83" i="2"/>
  <c r="I82" i="2"/>
  <c r="J82" i="2" s="1"/>
  <c r="E82" i="2"/>
  <c r="I81" i="2"/>
  <c r="H81" i="2" s="1"/>
  <c r="E81" i="2"/>
  <c r="I79" i="2"/>
  <c r="J79" i="2" s="1"/>
  <c r="E79" i="2"/>
  <c r="I78" i="2"/>
  <c r="J78" i="2" s="1"/>
  <c r="E78" i="2"/>
  <c r="I77" i="2"/>
  <c r="H77" i="2" s="1"/>
  <c r="E77" i="2"/>
  <c r="I76" i="2"/>
  <c r="J76" i="2" s="1"/>
  <c r="E76" i="2"/>
  <c r="I75" i="2"/>
  <c r="J75" i="2" s="1"/>
  <c r="E75" i="2"/>
  <c r="I74" i="2"/>
  <c r="H74" i="2" s="1"/>
  <c r="E74" i="2"/>
  <c r="D72" i="2"/>
  <c r="I71" i="2"/>
  <c r="J71" i="2" s="1"/>
  <c r="E71" i="2"/>
  <c r="I69" i="2"/>
  <c r="J69" i="2" s="1"/>
  <c r="E69" i="2"/>
  <c r="I68" i="2"/>
  <c r="H68" i="2" s="1"/>
  <c r="E68" i="2"/>
  <c r="I67" i="2"/>
  <c r="J67" i="2" s="1"/>
  <c r="E67" i="2"/>
  <c r="I66" i="2"/>
  <c r="J66" i="2" s="1"/>
  <c r="E66" i="2"/>
  <c r="I65" i="2"/>
  <c r="J65" i="2" s="1"/>
  <c r="E65" i="2"/>
  <c r="I64" i="2"/>
  <c r="J64" i="2" s="1"/>
  <c r="E64" i="2"/>
  <c r="I63" i="2"/>
  <c r="J63" i="2" s="1"/>
  <c r="E63" i="2"/>
  <c r="J62" i="2"/>
  <c r="I62" i="2"/>
  <c r="H62" i="2"/>
  <c r="E62" i="2"/>
  <c r="I60" i="2"/>
  <c r="J60" i="2" s="1"/>
  <c r="E60" i="2"/>
  <c r="I59" i="2"/>
  <c r="J59" i="2" s="1"/>
  <c r="E59" i="2"/>
  <c r="I58" i="2"/>
  <c r="J58" i="2" s="1"/>
  <c r="E58" i="2"/>
  <c r="I57" i="2"/>
  <c r="J57" i="2" s="1"/>
  <c r="E57" i="2"/>
  <c r="I56" i="2"/>
  <c r="J56" i="2" s="1"/>
  <c r="E56" i="2"/>
  <c r="J55" i="2"/>
  <c r="I55" i="2"/>
  <c r="H55" i="2" s="1"/>
  <c r="E55" i="2"/>
  <c r="I54" i="2"/>
  <c r="J54" i="2" s="1"/>
  <c r="E54" i="2"/>
  <c r="D52" i="2"/>
  <c r="I51" i="2"/>
  <c r="J51" i="2" s="1"/>
  <c r="E51" i="2"/>
  <c r="I49" i="2"/>
  <c r="J49" i="2" s="1"/>
  <c r="E49" i="2"/>
  <c r="I48" i="2"/>
  <c r="H48" i="2" s="1"/>
  <c r="E48" i="2"/>
  <c r="I47" i="2"/>
  <c r="J47" i="2" s="1"/>
  <c r="E47" i="2"/>
  <c r="I46" i="2"/>
  <c r="J46" i="2" s="1"/>
  <c r="E46" i="2"/>
  <c r="I45" i="2"/>
  <c r="J45" i="2" s="1"/>
  <c r="E45" i="2"/>
  <c r="I44" i="2"/>
  <c r="J44" i="2" s="1"/>
  <c r="E44" i="2"/>
  <c r="I43" i="2"/>
  <c r="J43" i="2" s="1"/>
  <c r="E43" i="2"/>
  <c r="I42" i="2"/>
  <c r="J42" i="2" s="1"/>
  <c r="E42" i="2"/>
  <c r="I41" i="2"/>
  <c r="J41" i="2" s="1"/>
  <c r="E41" i="2"/>
  <c r="I40" i="2"/>
  <c r="J40" i="2" s="1"/>
  <c r="E40" i="2"/>
  <c r="J39" i="2"/>
  <c r="I39" i="2"/>
  <c r="H39" i="2" s="1"/>
  <c r="E39" i="2"/>
  <c r="D37" i="2"/>
  <c r="I36" i="2"/>
  <c r="J36" i="2" s="1"/>
  <c r="G36" i="2"/>
  <c r="E36" i="2"/>
  <c r="I34" i="2"/>
  <c r="J34" i="2" s="1"/>
  <c r="E34" i="2"/>
  <c r="I32" i="2"/>
  <c r="J32" i="2" s="1"/>
  <c r="E32" i="2"/>
  <c r="I31" i="2"/>
  <c r="J31" i="2" s="1"/>
  <c r="E31" i="2"/>
  <c r="I30" i="2"/>
  <c r="J30" i="2" s="1"/>
  <c r="E30" i="2"/>
  <c r="I28" i="2"/>
  <c r="J28" i="2" s="1"/>
  <c r="E28" i="2"/>
  <c r="I27" i="2"/>
  <c r="J27" i="2" s="1"/>
  <c r="E27" i="2"/>
  <c r="I26" i="2"/>
  <c r="J26" i="2" s="1"/>
  <c r="E26" i="2"/>
  <c r="I25" i="2"/>
  <c r="J25" i="2" s="1"/>
  <c r="E25" i="2"/>
  <c r="I24" i="2"/>
  <c r="J24" i="2" s="1"/>
  <c r="E24" i="2"/>
  <c r="I23" i="2"/>
  <c r="J23" i="2" s="1"/>
  <c r="E23" i="2"/>
  <c r="I22" i="2"/>
  <c r="H22" i="2" s="1"/>
  <c r="E22" i="2"/>
  <c r="I21" i="2"/>
  <c r="J21" i="2" s="1"/>
  <c r="E21" i="2"/>
  <c r="I20" i="2"/>
  <c r="J20" i="2" s="1"/>
  <c r="E20" i="2"/>
  <c r="I19" i="2"/>
  <c r="J19" i="2" s="1"/>
  <c r="E19" i="2"/>
  <c r="I18" i="2"/>
  <c r="H18" i="2" s="1"/>
  <c r="E18" i="2"/>
  <c r="I17" i="2"/>
  <c r="J17" i="2" s="1"/>
  <c r="E17" i="2"/>
  <c r="I16" i="2"/>
  <c r="J16" i="2" s="1"/>
  <c r="E16" i="2"/>
  <c r="D14" i="2"/>
  <c r="J18" i="2" l="1"/>
  <c r="H216" i="2"/>
  <c r="H167" i="2"/>
  <c r="H174" i="2"/>
  <c r="H189" i="2"/>
  <c r="H111" i="2"/>
  <c r="H190" i="2"/>
  <c r="H196" i="2"/>
  <c r="H206" i="2"/>
  <c r="H212" i="2"/>
  <c r="H185" i="2"/>
  <c r="H123" i="2"/>
  <c r="H108" i="2"/>
  <c r="H114" i="2"/>
  <c r="H187" i="2"/>
  <c r="H193" i="2"/>
  <c r="H209" i="2"/>
  <c r="H215" i="2"/>
  <c r="H188" i="2"/>
  <c r="H201" i="2"/>
  <c r="J215" i="2"/>
  <c r="H129" i="2"/>
  <c r="H110" i="2"/>
  <c r="D234" i="2"/>
  <c r="H131" i="2"/>
  <c r="H186" i="2"/>
  <c r="J68" i="2"/>
  <c r="H139" i="2"/>
  <c r="J111" i="2"/>
  <c r="J107" i="2"/>
  <c r="H113" i="2"/>
  <c r="J48" i="2"/>
  <c r="H56" i="2"/>
  <c r="H88" i="2"/>
  <c r="J98" i="2"/>
  <c r="J114" i="2"/>
  <c r="H136" i="2"/>
  <c r="H140" i="2"/>
  <c r="J152" i="2"/>
  <c r="J212" i="2"/>
  <c r="H225" i="2"/>
  <c r="H231" i="2"/>
  <c r="H124" i="2"/>
  <c r="H146" i="2"/>
  <c r="J182" i="2"/>
  <c r="H213" i="2"/>
  <c r="H17" i="2"/>
  <c r="H34" i="2"/>
  <c r="H45" i="2"/>
  <c r="H63" i="2"/>
  <c r="H76" i="2"/>
  <c r="H94" i="2"/>
  <c r="H137" i="2"/>
  <c r="H176" i="2"/>
  <c r="J22" i="2"/>
  <c r="H69" i="2"/>
  <c r="H85" i="2"/>
  <c r="J117" i="2"/>
  <c r="H142" i="2"/>
  <c r="H160" i="2"/>
  <c r="J171" i="2"/>
  <c r="J189" i="2"/>
  <c r="H195" i="2"/>
  <c r="H222" i="2"/>
  <c r="H23" i="2"/>
  <c r="H36" i="2"/>
  <c r="H42" i="2"/>
  <c r="J102" i="2"/>
  <c r="J108" i="2"/>
  <c r="H149" i="2"/>
  <c r="H166" i="2"/>
  <c r="J91" i="2"/>
  <c r="J161" i="2"/>
  <c r="H157" i="2"/>
  <c r="H180" i="2"/>
  <c r="H197" i="2"/>
  <c r="I204" i="2"/>
  <c r="J204" i="2" s="1"/>
  <c r="H19" i="2"/>
  <c r="H65" i="2"/>
  <c r="H82" i="2"/>
  <c r="J193" i="2"/>
  <c r="J209" i="2"/>
  <c r="J216" i="2"/>
  <c r="J155" i="2"/>
  <c r="J164" i="2"/>
  <c r="I169" i="2"/>
  <c r="J169" i="2" s="1"/>
  <c r="J174" i="2"/>
  <c r="H232" i="2"/>
  <c r="H120" i="2"/>
  <c r="H145" i="2"/>
  <c r="J190" i="2"/>
  <c r="H194" i="2"/>
  <c r="H198" i="2"/>
  <c r="J206" i="2"/>
  <c r="H210" i="2"/>
  <c r="H224" i="2"/>
  <c r="J228" i="2"/>
  <c r="I83" i="2"/>
  <c r="J83" i="2" s="1"/>
  <c r="H20" i="2"/>
  <c r="H30" i="2"/>
  <c r="H66" i="2"/>
  <c r="J120" i="2"/>
  <c r="H126" i="2"/>
  <c r="J187" i="2"/>
  <c r="H191" i="2"/>
  <c r="H207" i="2"/>
  <c r="H219" i="2"/>
  <c r="H229" i="2"/>
  <c r="H233" i="2"/>
  <c r="I52" i="2"/>
  <c r="J52" i="2" s="1"/>
  <c r="H58" i="2"/>
  <c r="H79" i="2"/>
  <c r="I121" i="2"/>
  <c r="J121" i="2" s="1"/>
  <c r="J225" i="2"/>
  <c r="I37" i="2"/>
  <c r="J37" i="2" s="1"/>
  <c r="H127" i="2"/>
  <c r="H192" i="2"/>
  <c r="H230" i="2"/>
  <c r="H26" i="2"/>
  <c r="H143" i="2"/>
  <c r="H154" i="2"/>
  <c r="J158" i="2"/>
  <c r="H163" i="2"/>
  <c r="J167" i="2"/>
  <c r="H173" i="2"/>
  <c r="J177" i="2"/>
  <c r="I183" i="2"/>
  <c r="J183" i="2" s="1"/>
  <c r="J196" i="2"/>
  <c r="H59" i="2"/>
  <c r="H227" i="2"/>
  <c r="H86" i="2"/>
  <c r="H89" i="2"/>
  <c r="H92" i="2"/>
  <c r="H95" i="2"/>
  <c r="H99" i="2"/>
  <c r="H103" i="2"/>
  <c r="I150" i="2"/>
  <c r="J150" i="2" s="1"/>
  <c r="J185" i="2"/>
  <c r="I220" i="2"/>
  <c r="J220" i="2" s="1"/>
  <c r="J125" i="2"/>
  <c r="H75" i="2"/>
  <c r="H78" i="2"/>
  <c r="I133" i="2"/>
  <c r="J133" i="2" s="1"/>
  <c r="H203" i="2"/>
  <c r="H54" i="2"/>
  <c r="H57" i="2"/>
  <c r="H60" i="2"/>
  <c r="H64" i="2"/>
  <c r="H67" i="2"/>
  <c r="H71" i="2"/>
  <c r="J128" i="2"/>
  <c r="H21" i="2"/>
  <c r="H24" i="2"/>
  <c r="H27" i="2"/>
  <c r="H31" i="2"/>
  <c r="H40" i="2"/>
  <c r="H43" i="2"/>
  <c r="H46" i="2"/>
  <c r="H49" i="2"/>
  <c r="J81" i="2"/>
  <c r="I14" i="2"/>
  <c r="H87" i="2"/>
  <c r="H90" i="2"/>
  <c r="H93" i="2"/>
  <c r="H97" i="2"/>
  <c r="H100" i="2"/>
  <c r="I104" i="2"/>
  <c r="J104" i="2" s="1"/>
  <c r="H135" i="2"/>
  <c r="H138" i="2"/>
  <c r="H141" i="2"/>
  <c r="H144" i="2"/>
  <c r="H148" i="2"/>
  <c r="H208" i="2"/>
  <c r="H211" i="2"/>
  <c r="H214" i="2"/>
  <c r="H217" i="2"/>
  <c r="J132" i="2"/>
  <c r="I72" i="2"/>
  <c r="J72" i="2" s="1"/>
  <c r="I199" i="2"/>
  <c r="J199" i="2" s="1"/>
  <c r="J74" i="2"/>
  <c r="H16" i="2"/>
  <c r="H25" i="2"/>
  <c r="H28" i="2"/>
  <c r="H32" i="2"/>
  <c r="H41" i="2"/>
  <c r="H44" i="2"/>
  <c r="H47" i="2"/>
  <c r="H51" i="2"/>
  <c r="H106" i="2"/>
  <c r="H109" i="2"/>
  <c r="H112" i="2"/>
  <c r="H115" i="2"/>
  <c r="H153" i="2"/>
  <c r="H156" i="2"/>
  <c r="H159" i="2"/>
  <c r="H162" i="2"/>
  <c r="H165" i="2"/>
  <c r="H168" i="2"/>
  <c r="H172" i="2"/>
  <c r="H175" i="2"/>
  <c r="H178" i="2"/>
  <c r="H223" i="2"/>
  <c r="H226" i="2"/>
  <c r="J201" i="2"/>
  <c r="J77" i="2"/>
  <c r="J14" i="2" l="1"/>
  <c r="I234" i="2"/>
  <c r="J23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Плетнева Анастасия Сергеевна</author>
  </authors>
  <commentList>
    <comment ref="J62" authorId="0" shapeId="0" xr:uid="{30AD0FD5-6562-4C94-A551-C79EFE7B59F8}">
      <text>
        <r>
          <rPr>
            <b/>
            <sz val="9"/>
            <color indexed="81"/>
            <rFont val="Tahoma"/>
            <family val="2"/>
            <charset val="204"/>
          </rPr>
          <t>Плетнева Анастасия Сергеевна:</t>
        </r>
        <r>
          <rPr>
            <sz val="9"/>
            <color indexed="81"/>
            <rFont val="Tahoma"/>
            <family val="2"/>
            <charset val="204"/>
          </rPr>
          <t xml:space="preserve">
Численность 2х ФАП:Рассветовский числ 659 и Лозовский (Лозовский-аварийный, насел обращ в Рассветский)</t>
        </r>
      </text>
    </comment>
  </commentList>
</comments>
</file>

<file path=xl/sharedStrings.xml><?xml version="1.0" encoding="utf-8"?>
<sst xmlns="http://schemas.openxmlformats.org/spreadsheetml/2006/main" count="426" uniqueCount="223">
  <si>
    <t xml:space="preserve">Приложение № 3.3.3.1 </t>
  </si>
  <si>
    <t>к Тарифному соглашению в системе ОМС</t>
  </si>
  <si>
    <t xml:space="preserve">  Калининградской области </t>
  </si>
  <si>
    <t xml:space="preserve"> от 30  декабря 2021 года</t>
  </si>
  <si>
    <t>№
п/п</t>
  </si>
  <si>
    <t>Наименование МО/ФАП</t>
  </si>
  <si>
    <t>Количество ФАП</t>
  </si>
  <si>
    <t>Численность обслуживаемого населения</t>
  </si>
  <si>
    <t>Соответствие требованиям, установленным положением об организации первичной медико-сенитарной помощи (+/-)</t>
  </si>
  <si>
    <t>Коэффициент уровня</t>
  </si>
  <si>
    <t>Коэффициент специфики оказания медицинской помощи</t>
  </si>
  <si>
    <t>Плановый размер финансового обеспечения ФАП 
(тыс.руб.)</t>
  </si>
  <si>
    <t>Плановый размер финансового обеспечения ФАП на месяц (тыс.руб.)</t>
  </si>
  <si>
    <t>ГБУЗ КО "Багратионовская ЦРБ"</t>
  </si>
  <si>
    <r>
      <t xml:space="preserve">Группа №2 (от 100 до 900) </t>
    </r>
    <r>
      <rPr>
        <b/>
        <vertAlign val="superscript"/>
        <sz val="12"/>
        <rFont val="Times New Roman"/>
        <family val="1"/>
        <charset val="204"/>
      </rPr>
      <t>2</t>
    </r>
  </si>
  <si>
    <t>ФАП Северный</t>
  </si>
  <si>
    <t>-</t>
  </si>
  <si>
    <t>ФАП Тишинский</t>
  </si>
  <si>
    <t>ФАП Березовский</t>
  </si>
  <si>
    <t>ФАП Надеждинский</t>
  </si>
  <si>
    <t>ФАП Владимирский</t>
  </si>
  <si>
    <t>ФАП Медовский</t>
  </si>
  <si>
    <t>ФАП Октябрьский</t>
  </si>
  <si>
    <t>ФАП Подгорненский</t>
  </si>
  <si>
    <t>ФАП Чеховский</t>
  </si>
  <si>
    <t>ФАП Пограничный</t>
  </si>
  <si>
    <t>ФАП Победенский</t>
  </si>
  <si>
    <t>ФАП Пушкинский</t>
  </si>
  <si>
    <t>ФАП Новоселовский</t>
  </si>
  <si>
    <r>
      <t xml:space="preserve">Группа №3 (от 900 до 1500) </t>
    </r>
    <r>
      <rPr>
        <b/>
        <vertAlign val="superscript"/>
        <sz val="12"/>
        <rFont val="Times New Roman"/>
        <family val="1"/>
        <charset val="204"/>
      </rPr>
      <t>3</t>
    </r>
  </si>
  <si>
    <t>ФАП Гвардейский</t>
  </si>
  <si>
    <t>ФАП Ново-Московский</t>
  </si>
  <si>
    <t>ФАП Партизанский</t>
  </si>
  <si>
    <r>
      <t>Группа №4 (от 1500 до 2000) 4</t>
    </r>
    <r>
      <rPr>
        <b/>
        <vertAlign val="superscript"/>
        <sz val="12"/>
        <rFont val="Times New Roman"/>
        <family val="1"/>
        <charset val="204"/>
      </rPr>
      <t>3</t>
    </r>
  </si>
  <si>
    <t>ФАП Совхозный</t>
  </si>
  <si>
    <r>
      <t xml:space="preserve">Группа №5 (более 2000) </t>
    </r>
    <r>
      <rPr>
        <b/>
        <vertAlign val="superscript"/>
        <sz val="12"/>
        <rFont val="Times New Roman"/>
        <family val="1"/>
        <charset val="204"/>
      </rPr>
      <t>5</t>
    </r>
  </si>
  <si>
    <t>ФАП Южный</t>
  </si>
  <si>
    <t>ГБУЗ КО "Гвардейская ЦРБ"</t>
  </si>
  <si>
    <t>ФАП п.Малиновка</t>
  </si>
  <si>
    <t>ФАП п. Гордое</t>
  </si>
  <si>
    <t>ФАП п. Ельняки</t>
  </si>
  <si>
    <t>ФАП п. Большая Поляна</t>
  </si>
  <si>
    <t>ФАП п. Зорино</t>
  </si>
  <si>
    <t>ФАП п. Истровка</t>
  </si>
  <si>
    <t>ФАП п. Дальнее</t>
  </si>
  <si>
    <t>ФАП п. Красный Яр</t>
  </si>
  <si>
    <t>ФАП п. Талпаки</t>
  </si>
  <si>
    <t>ФАП п. Заречье</t>
  </si>
  <si>
    <t>ФАП п. Большие Горки</t>
  </si>
  <si>
    <t>ФАП п.Комсомольск</t>
  </si>
  <si>
    <t>ГАУЗ КО "Гурьевская ЦРБ"</t>
  </si>
  <si>
    <t>ФАП Заозерский</t>
  </si>
  <si>
    <t>ФАП Лесное</t>
  </si>
  <si>
    <t>ФАП Ушаковский</t>
  </si>
  <si>
    <t>ФАП Холмогоровский</t>
  </si>
  <si>
    <t>ФАП Добринский</t>
  </si>
  <si>
    <t xml:space="preserve">ФАП Яблоневский </t>
  </si>
  <si>
    <t>ФАП Зареченский</t>
  </si>
  <si>
    <t>ФАП Голубевский</t>
  </si>
  <si>
    <t>ФАП Рассветовский</t>
  </si>
  <si>
    <t>ФАП Маршальский</t>
  </si>
  <si>
    <t>ФАП Марьинский</t>
  </si>
  <si>
    <t>ФАП Кировский</t>
  </si>
  <si>
    <t>ФАП Мало-Васильковский</t>
  </si>
  <si>
    <t>ФАП Низовский</t>
  </si>
  <si>
    <t>ФАП Матросовский</t>
  </si>
  <si>
    <r>
      <t xml:space="preserve">Группа №4 (от 1500 до 2000) </t>
    </r>
    <r>
      <rPr>
        <b/>
        <vertAlign val="superscript"/>
        <sz val="12"/>
        <rFont val="Times New Roman"/>
        <family val="1"/>
        <charset val="204"/>
      </rPr>
      <t>4</t>
    </r>
  </si>
  <si>
    <t>ФАП Космодемьяновский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</si>
  <si>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</si>
  <si>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</si>
  <si>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</si>
  <si>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</si>
  <si>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</si>
  <si>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Маяковский</t>
  </si>
  <si>
    <t>ФАП Майский</t>
  </si>
  <si>
    <t>ФАП Брянский</t>
  </si>
  <si>
    <t>ФАП Покровский</t>
  </si>
  <si>
    <t>ГБУЗ КО "Зеленоградская ЦРБ"</t>
  </si>
  <si>
    <t>ФАП п.Морское</t>
  </si>
  <si>
    <t>ФАП.п. Дубровка</t>
  </si>
  <si>
    <t>ФАП п.Луговское</t>
  </si>
  <si>
    <t>ФАП п. Лесное</t>
  </si>
  <si>
    <t>ФАП п. Откосово</t>
  </si>
  <si>
    <t>ФАП п.Кумачево</t>
  </si>
  <si>
    <t>ФАП.п.Поваровка</t>
  </si>
  <si>
    <t>ФАП п.Моховое</t>
  </si>
  <si>
    <t>ФАП п. Рыбачий</t>
  </si>
  <si>
    <t>ФАП п.Холмогоровка</t>
  </si>
  <si>
    <t>ФАП п.Логвино</t>
  </si>
  <si>
    <t>ФАП п.Куликово</t>
  </si>
  <si>
    <t>ФАП п.Переславское</t>
  </si>
  <si>
    <t>ФАП п. Красноторовка</t>
  </si>
  <si>
    <t>ФАП п. Мельниково</t>
  </si>
  <si>
    <t>ФАП п. Колосовка</t>
  </si>
  <si>
    <t>ФАП.п. Романово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</si>
  <si>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</si>
  <si>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</si>
  <si>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</si>
  <si>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</si>
  <si>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</si>
  <si>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</si>
  <si>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</si>
  <si>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</si>
  <si>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</si>
  <si>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</si>
  <si>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</si>
  <si>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</si>
  <si>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</si>
  <si>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</si>
  <si>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Ракитино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</si>
  <si>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</si>
  <si>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</si>
  <si>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</si>
  <si>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</si>
  <si>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</si>
  <si>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</si>
  <si>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Новоколхозное</t>
  </si>
  <si>
    <t>ГБУЗ КО "Нестеровская ЦРБ"</t>
  </si>
  <si>
    <t>ФАП Высоковский</t>
  </si>
  <si>
    <t>ФАП Краснолесенский</t>
  </si>
  <si>
    <t>ФАП Невский</t>
  </si>
  <si>
    <t>ФАП Фурмановский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</si>
  <si>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</si>
  <si>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</si>
  <si>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</si>
  <si>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</si>
  <si>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</si>
  <si>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</si>
  <si>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</si>
  <si>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Илюшинский</t>
  </si>
  <si>
    <t>ФАП Чернышевский</t>
  </si>
  <si>
    <t>ГБУЗ КО "Озерская ЦРБ"</t>
  </si>
  <si>
    <t>ФАП п.Кадымка</t>
  </si>
  <si>
    <t>ФАП п. Лужки</t>
  </si>
  <si>
    <t>ФАП п. Олехово</t>
  </si>
  <si>
    <t>ФАП п. Багратионово</t>
  </si>
  <si>
    <t>ФАП п. Мальцево</t>
  </si>
  <si>
    <t xml:space="preserve">ФАП п. Красноярское </t>
  </si>
  <si>
    <t>ФАП п. Новостроево</t>
  </si>
  <si>
    <t>ФАП п. Отрадное</t>
  </si>
  <si>
    <t>ФАП п. Яблоновка</t>
  </si>
  <si>
    <t>ФАП п. Карамышево</t>
  </si>
  <si>
    <t>ФАП п. Нилово</t>
  </si>
  <si>
    <t>ФАП п. Гаврилово</t>
  </si>
  <si>
    <t>ФАП п. Ново-Гурьевское</t>
  </si>
  <si>
    <t>ФАП п. Садовое</t>
  </si>
  <si>
    <t>ФАП п. Суворовка</t>
  </si>
  <si>
    <t>ФАП п. Чистополье</t>
  </si>
  <si>
    <t>ФАП п. Юдино</t>
  </si>
  <si>
    <t>ГБУЗ КО "Полесская ЦРБ"</t>
  </si>
  <si>
    <t>ФАП п. Головкино</t>
  </si>
  <si>
    <t>ФАП п. Заливино</t>
  </si>
  <si>
    <t xml:space="preserve">ФАП п. Дальнее </t>
  </si>
  <si>
    <t>ФАП п. Тургенево</t>
  </si>
  <si>
    <t>ФАП п. Зеленое</t>
  </si>
  <si>
    <t>ФАП п. Новая Деревня</t>
  </si>
  <si>
    <t>ФАП п. Февральское</t>
  </si>
  <si>
    <t>ФАП п.Нахимово</t>
  </si>
  <si>
    <t>ФАП п. Сосновка</t>
  </si>
  <si>
    <t>ФАП п. Саранское</t>
  </si>
  <si>
    <t>ГБУЗ КО "Правдинская ЦРБ"</t>
  </si>
  <si>
    <t>ФАП п.Дружба</t>
  </si>
  <si>
    <t>ФАП п.Курортное</t>
  </si>
  <si>
    <t>ФАП п.Ново-Бобруйск</t>
  </si>
  <si>
    <t>ФАП п.Дворкино</t>
  </si>
  <si>
    <t>ФАП п. Каштаново</t>
  </si>
  <si>
    <t>ФАП п.Севское</t>
  </si>
  <si>
    <t>ФАП п.Рощино</t>
  </si>
  <si>
    <t>ФАП п.Ермаково</t>
  </si>
  <si>
    <t>ФАП п. Липняки</t>
  </si>
  <si>
    <t>ФАП п. Знаменка</t>
  </si>
  <si>
    <t>ФАП п. Крылово</t>
  </si>
  <si>
    <t>ФАП. п Фрунзенское</t>
  </si>
  <si>
    <t>ФАП п.Подлипово</t>
  </si>
  <si>
    <t>ФАП п.Мозырь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</si>
  <si>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</si>
  <si>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</si>
  <si>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</si>
  <si>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</si>
  <si>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Ржевский  </t>
  </si>
  <si>
    <t xml:space="preserve">ФАП Солонцовский  </t>
  </si>
  <si>
    <t xml:space="preserve">ФАП Вишневский  </t>
  </si>
  <si>
    <t xml:space="preserve">ФАП Заповедненский  </t>
  </si>
  <si>
    <t xml:space="preserve">ФАП Прохладненский  </t>
  </si>
  <si>
    <t xml:space="preserve">ФАП Гастелловский  </t>
  </si>
  <si>
    <t xml:space="preserve">ФАП Охотненский  </t>
  </si>
  <si>
    <t xml:space="preserve">ФАП Приозерненский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</si>
  <si>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</si>
  <si>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</si>
  <si>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</si>
  <si>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</si>
  <si>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</si>
  <si>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</si>
  <si>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</si>
  <si>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Доватровский</t>
  </si>
  <si>
    <t>ФАП Гремяченский</t>
  </si>
  <si>
    <t>ФАП Загорский</t>
  </si>
  <si>
    <t>ФАП Калиновский</t>
  </si>
  <si>
    <t>ФАП Краснополянский</t>
  </si>
  <si>
    <t>ФАП Калужский</t>
  </si>
  <si>
    <t>ФАП Пеньковский</t>
  </si>
  <si>
    <t>ФАП Привольненский</t>
  </si>
  <si>
    <t>ФАП Приозерненский</t>
  </si>
  <si>
    <t>ФАП Степной</t>
  </si>
  <si>
    <t>ИТОГО:</t>
  </si>
  <si>
    <t>Размер финансового обеспечения ФП, ФАП при условии их соответствия требованиям (тыс.руб.):</t>
  </si>
  <si>
    <t>Группа №1 (менее 100)</t>
  </si>
  <si>
    <t>Группа №2 (от 100 до 900)</t>
  </si>
  <si>
    <t>Группа №3 (от 900 до 1500)</t>
  </si>
  <si>
    <t>Группа №4 (от 1500 до 2000)</t>
  </si>
  <si>
    <t>Группа №5 (2000 и более)</t>
  </si>
  <si>
    <t>ФАПы, находящиеся в аварийном состоянии или требующие капитального ремонта:</t>
  </si>
  <si>
    <t>1.</t>
  </si>
  <si>
    <t>ФАП Лазовский (Гурьевская ЦРБ)</t>
  </si>
  <si>
    <t>2.</t>
  </si>
  <si>
    <t>ФАП п.Заостровье (Зеленоградская ЦРБ)</t>
  </si>
  <si>
    <t>3.</t>
  </si>
  <si>
    <t>ФАП п.Красное Село (Неманская ЦРБ)</t>
  </si>
  <si>
    <t xml:space="preserve">к Выписке из Протокола заседания № 3 </t>
  </si>
  <si>
    <t xml:space="preserve">Комиссии от 04.03.2022 года </t>
  </si>
  <si>
    <t>( с изменениями от 04.03.2022 года )</t>
  </si>
  <si>
    <t>Приложение № 3</t>
  </si>
  <si>
    <t>Количество и размер финансового обеспечения фельдшерско - акушерских пунктов, оказывающих амбулаторную медицинскую помощь в рамках базовой программы ОМС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</si>
</sst>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/>
    <xf numFmtId="4" fontId="2" fillId="0" borderId="0" xfId="0" applyNumberFormat="1" applyFont="1" applyAlignment="1">
      <alignment horizontal="center" vertical="center"/>
    </xf>
    <xf numFmtId="164" fontId="2" fillId="0" borderId="0" xfId="1" applyFont="1" applyBorder="1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center"/>
    </xf>
    <xf numFmtId="4" fontId="3" fillId="0" borderId="0" xfId="0" applyNumberFormat="1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 2" xfId="1" xr:uid="{AA971035-428F-4F0D-97E4-53C3DCFA89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/ZID/SG/&#1070;&#1088;&#1080;&#1085;&#1072;%20&#1040;.&#1057;/&#1056;&#1072;&#1089;&#1095;&#1077;&#1090;&#1099;%20&#1040;&#1055;&#1055;%20&#1085;&#1072;%202022%20&#1075;&#1086;&#1076;/&#1060;&#1040;&#1055;&#1099;/&#1060;&#1040;&#1055;%20&#8212;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а 2022"/>
      <sheetName val="Свод ФАП 2022 МО"/>
      <sheetName val="Свод ФАП 2022 соответст-е треб"/>
      <sheetName val="Прил 128,19млн_12.2022 "/>
      <sheetName val="Прил 128,2млн. от16.02.2022,т.р"/>
      <sheetName val="Прил 128,2млн. от16.02.2022,руб"/>
      <sheetName val="СВОД"/>
      <sheetName val="Свод ФАП 2022 и 2021 сравнение"/>
    </sheetNames>
    <sheetDataSet>
      <sheetData sheetId="0"/>
      <sheetData sheetId="1">
        <row r="11">
          <cell r="D11">
            <v>725</v>
          </cell>
        </row>
        <row r="12">
          <cell r="D12">
            <v>463</v>
          </cell>
        </row>
        <row r="13">
          <cell r="D13">
            <v>422</v>
          </cell>
        </row>
        <row r="14">
          <cell r="D14">
            <v>392</v>
          </cell>
        </row>
        <row r="15">
          <cell r="D15">
            <v>719</v>
          </cell>
        </row>
        <row r="16">
          <cell r="D16">
            <v>433</v>
          </cell>
        </row>
        <row r="17">
          <cell r="D17">
            <v>438</v>
          </cell>
        </row>
        <row r="18">
          <cell r="D18">
            <v>275</v>
          </cell>
        </row>
        <row r="19">
          <cell r="D19">
            <v>697</v>
          </cell>
        </row>
        <row r="20">
          <cell r="D20">
            <v>457</v>
          </cell>
        </row>
        <row r="21">
          <cell r="D21">
            <v>466</v>
          </cell>
        </row>
        <row r="22">
          <cell r="D22">
            <v>305</v>
          </cell>
        </row>
        <row r="23">
          <cell r="D23">
            <v>548</v>
          </cell>
        </row>
        <row r="25">
          <cell r="D25">
            <v>1055</v>
          </cell>
        </row>
        <row r="26">
          <cell r="D26">
            <v>932</v>
          </cell>
        </row>
        <row r="27">
          <cell r="D27">
            <v>1136</v>
          </cell>
        </row>
        <row r="30">
          <cell r="D30">
            <v>1606</v>
          </cell>
        </row>
        <row r="32">
          <cell r="D32">
            <v>2268</v>
          </cell>
        </row>
        <row r="36">
          <cell r="D36">
            <v>595</v>
          </cell>
        </row>
        <row r="37">
          <cell r="D37">
            <v>525</v>
          </cell>
        </row>
        <row r="38">
          <cell r="D38">
            <v>543</v>
          </cell>
        </row>
        <row r="39">
          <cell r="D39">
            <v>590</v>
          </cell>
        </row>
        <row r="40">
          <cell r="D40">
            <v>591</v>
          </cell>
        </row>
        <row r="41">
          <cell r="D41">
            <v>636</v>
          </cell>
        </row>
        <row r="42">
          <cell r="D42">
            <v>129</v>
          </cell>
        </row>
        <row r="43">
          <cell r="D43">
            <v>308</v>
          </cell>
        </row>
        <row r="44">
          <cell r="D44">
            <v>582</v>
          </cell>
        </row>
        <row r="45">
          <cell r="D45">
            <v>600</v>
          </cell>
        </row>
        <row r="46">
          <cell r="D46">
            <v>362</v>
          </cell>
        </row>
        <row r="49">
          <cell r="D49">
            <v>1027</v>
          </cell>
        </row>
        <row r="53">
          <cell r="D53">
            <v>754</v>
          </cell>
        </row>
        <row r="54">
          <cell r="D54">
            <v>473</v>
          </cell>
        </row>
        <row r="55">
          <cell r="D55">
            <v>470</v>
          </cell>
        </row>
        <row r="56">
          <cell r="D56">
            <v>860</v>
          </cell>
        </row>
        <row r="59">
          <cell r="D59">
            <v>823</v>
          </cell>
        </row>
        <row r="60">
          <cell r="D60">
            <v>764</v>
          </cell>
        </row>
        <row r="62">
          <cell r="D62">
            <v>689</v>
          </cell>
        </row>
        <row r="64">
          <cell r="D64">
            <v>1215</v>
          </cell>
        </row>
        <row r="65">
          <cell r="D65">
            <v>1279</v>
          </cell>
        </row>
        <row r="66">
          <cell r="D66">
            <v>1167</v>
          </cell>
        </row>
        <row r="67">
          <cell r="D67">
            <v>1276</v>
          </cell>
        </row>
        <row r="68">
          <cell r="D68">
            <v>1257</v>
          </cell>
        </row>
        <row r="69">
          <cell r="D69">
            <v>1316</v>
          </cell>
        </row>
        <row r="71">
          <cell r="D71">
            <v>1260</v>
          </cell>
        </row>
        <row r="72">
          <cell r="D72">
            <v>1342</v>
          </cell>
        </row>
        <row r="75">
          <cell r="D75">
            <v>1831</v>
          </cell>
        </row>
        <row r="78">
          <cell r="D78">
            <v>753</v>
          </cell>
        </row>
        <row r="79">
          <cell r="D79">
            <v>590</v>
          </cell>
        </row>
        <row r="80">
          <cell r="D80">
            <v>807</v>
          </cell>
        </row>
        <row r="81">
          <cell r="D81">
            <v>474</v>
          </cell>
        </row>
        <row r="84">
          <cell r="D84">
            <v>798</v>
          </cell>
        </row>
        <row r="85">
          <cell r="D85">
            <v>627</v>
          </cell>
        </row>
        <row r="87">
          <cell r="D87">
            <v>1120</v>
          </cell>
        </row>
        <row r="88">
          <cell r="D88">
            <v>972</v>
          </cell>
        </row>
        <row r="91">
          <cell r="D91">
            <v>126</v>
          </cell>
        </row>
        <row r="92">
          <cell r="D92">
            <v>188</v>
          </cell>
        </row>
        <row r="93">
          <cell r="D93">
            <v>703</v>
          </cell>
        </row>
        <row r="94">
          <cell r="D94">
            <v>344</v>
          </cell>
        </row>
        <row r="95">
          <cell r="D95">
            <v>701</v>
          </cell>
        </row>
        <row r="96">
          <cell r="D96">
            <v>541</v>
          </cell>
        </row>
        <row r="97">
          <cell r="D97">
            <v>879</v>
          </cell>
        </row>
        <row r="98">
          <cell r="D98">
            <v>506</v>
          </cell>
        </row>
        <row r="99">
          <cell r="D99">
            <v>839</v>
          </cell>
        </row>
        <row r="100">
          <cell r="D100">
            <v>767</v>
          </cell>
        </row>
        <row r="101">
          <cell r="D101">
            <v>283</v>
          </cell>
        </row>
        <row r="103">
          <cell r="D103">
            <v>1016</v>
          </cell>
        </row>
        <row r="104">
          <cell r="D104">
            <v>1388</v>
          </cell>
        </row>
        <row r="105">
          <cell r="D105">
            <v>1283</v>
          </cell>
        </row>
        <row r="106">
          <cell r="D106">
            <v>902</v>
          </cell>
        </row>
        <row r="108">
          <cell r="D108">
            <v>1538</v>
          </cell>
        </row>
        <row r="109">
          <cell r="D109">
            <v>1690</v>
          </cell>
        </row>
        <row r="112">
          <cell r="D112">
            <v>551</v>
          </cell>
        </row>
        <row r="113">
          <cell r="D113">
            <v>772</v>
          </cell>
        </row>
        <row r="114">
          <cell r="D114">
            <v>485</v>
          </cell>
        </row>
        <row r="115">
          <cell r="D115">
            <v>351</v>
          </cell>
        </row>
        <row r="116">
          <cell r="D116">
            <v>738</v>
          </cell>
        </row>
        <row r="117">
          <cell r="D117">
            <v>510</v>
          </cell>
        </row>
        <row r="118">
          <cell r="D118">
            <v>677</v>
          </cell>
        </row>
        <row r="119">
          <cell r="D119">
            <v>627</v>
          </cell>
        </row>
        <row r="120">
          <cell r="D120">
            <v>517</v>
          </cell>
        </row>
        <row r="121">
          <cell r="D121">
            <v>370</v>
          </cell>
        </row>
        <row r="123">
          <cell r="D123">
            <v>909</v>
          </cell>
        </row>
        <row r="126">
          <cell r="D126">
            <v>750</v>
          </cell>
        </row>
        <row r="129">
          <cell r="D129">
            <v>642</v>
          </cell>
        </row>
        <row r="131">
          <cell r="D131">
            <v>674</v>
          </cell>
        </row>
        <row r="133">
          <cell r="D133">
            <v>886</v>
          </cell>
        </row>
        <row r="134">
          <cell r="D134">
            <v>535</v>
          </cell>
        </row>
        <row r="135">
          <cell r="D135">
            <v>493</v>
          </cell>
        </row>
        <row r="136">
          <cell r="D136">
            <v>445</v>
          </cell>
        </row>
        <row r="137">
          <cell r="D137">
            <v>404</v>
          </cell>
        </row>
        <row r="139">
          <cell r="D139">
            <v>920</v>
          </cell>
        </row>
        <row r="140">
          <cell r="D140">
            <v>955</v>
          </cell>
        </row>
        <row r="143">
          <cell r="D143">
            <v>160</v>
          </cell>
        </row>
        <row r="145">
          <cell r="D145">
            <v>366</v>
          </cell>
        </row>
        <row r="146">
          <cell r="D146">
            <v>246</v>
          </cell>
        </row>
        <row r="147">
          <cell r="D147">
            <v>476</v>
          </cell>
        </row>
        <row r="148">
          <cell r="D148">
            <v>466</v>
          </cell>
        </row>
        <row r="149">
          <cell r="D149">
            <v>442</v>
          </cell>
        </row>
        <row r="150">
          <cell r="D150">
            <v>502</v>
          </cell>
        </row>
        <row r="151">
          <cell r="D151">
            <v>356</v>
          </cell>
        </row>
        <row r="152">
          <cell r="D152">
            <v>884</v>
          </cell>
        </row>
        <row r="153">
          <cell r="D153">
            <v>592</v>
          </cell>
        </row>
        <row r="154">
          <cell r="D154">
            <v>584</v>
          </cell>
        </row>
        <row r="155">
          <cell r="D155">
            <v>400</v>
          </cell>
        </row>
        <row r="157">
          <cell r="D157">
            <v>980</v>
          </cell>
        </row>
        <row r="158">
          <cell r="D158">
            <v>904</v>
          </cell>
        </row>
        <row r="161">
          <cell r="D161">
            <v>312</v>
          </cell>
        </row>
        <row r="162">
          <cell r="D162">
            <v>430</v>
          </cell>
        </row>
        <row r="163">
          <cell r="D163">
            <v>310</v>
          </cell>
        </row>
        <row r="164">
          <cell r="D164">
            <v>338</v>
          </cell>
        </row>
        <row r="165">
          <cell r="D165">
            <v>427</v>
          </cell>
        </row>
        <row r="166">
          <cell r="D166">
            <v>850</v>
          </cell>
        </row>
        <row r="167">
          <cell r="D167">
            <v>623</v>
          </cell>
        </row>
        <row r="168">
          <cell r="D168">
            <v>456</v>
          </cell>
        </row>
        <row r="169">
          <cell r="D169">
            <v>392</v>
          </cell>
        </row>
        <row r="170">
          <cell r="D170">
            <v>384</v>
          </cell>
        </row>
        <row r="171">
          <cell r="D171">
            <v>410</v>
          </cell>
        </row>
        <row r="172">
          <cell r="D172">
            <v>596</v>
          </cell>
        </row>
        <row r="173">
          <cell r="D173">
            <v>750</v>
          </cell>
        </row>
        <row r="174">
          <cell r="D174">
            <v>589</v>
          </cell>
        </row>
        <row r="175">
          <cell r="D175">
            <v>390</v>
          </cell>
        </row>
        <row r="176">
          <cell r="D176">
            <v>597</v>
          </cell>
        </row>
        <row r="177">
          <cell r="D177">
            <v>516</v>
          </cell>
        </row>
        <row r="182">
          <cell r="D182">
            <v>451</v>
          </cell>
        </row>
        <row r="183">
          <cell r="D183">
            <v>680</v>
          </cell>
        </row>
        <row r="184">
          <cell r="D184">
            <v>390</v>
          </cell>
        </row>
        <row r="185">
          <cell r="D185">
            <v>893</v>
          </cell>
        </row>
        <row r="186">
          <cell r="D186">
            <v>754</v>
          </cell>
        </row>
        <row r="187">
          <cell r="D187">
            <v>588</v>
          </cell>
        </row>
        <row r="188">
          <cell r="D188">
            <v>752</v>
          </cell>
        </row>
        <row r="189">
          <cell r="D189">
            <v>632</v>
          </cell>
        </row>
        <row r="192">
          <cell r="D192">
            <v>949</v>
          </cell>
        </row>
        <row r="194">
          <cell r="D194">
            <v>1894</v>
          </cell>
        </row>
        <row r="197">
          <cell r="D197">
            <v>756</v>
          </cell>
        </row>
        <row r="198">
          <cell r="D198">
            <v>435</v>
          </cell>
        </row>
        <row r="199">
          <cell r="D199">
            <v>238</v>
          </cell>
        </row>
        <row r="201">
          <cell r="D201">
            <v>269</v>
          </cell>
        </row>
        <row r="202">
          <cell r="D202">
            <v>652</v>
          </cell>
        </row>
        <row r="203">
          <cell r="D203">
            <v>460</v>
          </cell>
        </row>
        <row r="204">
          <cell r="D204">
            <v>256</v>
          </cell>
        </row>
        <row r="205">
          <cell r="D205">
            <v>658</v>
          </cell>
        </row>
        <row r="206">
          <cell r="D206">
            <v>614</v>
          </cell>
        </row>
        <row r="207">
          <cell r="D207">
            <v>572</v>
          </cell>
        </row>
        <row r="208">
          <cell r="D208">
            <v>809</v>
          </cell>
        </row>
        <row r="209">
          <cell r="D209">
            <v>262</v>
          </cell>
        </row>
        <row r="210">
          <cell r="D210">
            <v>294</v>
          </cell>
        </row>
        <row r="211">
          <cell r="D211">
            <v>364</v>
          </cell>
        </row>
        <row r="214">
          <cell r="D214">
            <v>407</v>
          </cell>
        </row>
        <row r="216">
          <cell r="D216">
            <v>1890</v>
          </cell>
        </row>
        <row r="222">
          <cell r="D222">
            <v>510</v>
          </cell>
        </row>
        <row r="223">
          <cell r="D223">
            <v>193</v>
          </cell>
        </row>
        <row r="225">
          <cell r="D225">
            <v>378</v>
          </cell>
        </row>
        <row r="226">
          <cell r="D226">
            <v>527</v>
          </cell>
        </row>
        <row r="229">
          <cell r="D229">
            <v>472</v>
          </cell>
        </row>
        <row r="231">
          <cell r="D231">
            <v>669</v>
          </cell>
        </row>
        <row r="232">
          <cell r="D232">
            <v>573</v>
          </cell>
        </row>
        <row r="234">
          <cell r="D234">
            <v>423</v>
          </cell>
        </row>
        <row r="236">
          <cell r="D236">
            <v>367</v>
          </cell>
        </row>
        <row r="237">
          <cell r="D237">
            <v>501</v>
          </cell>
        </row>
        <row r="238">
          <cell r="D238">
            <v>299</v>
          </cell>
        </row>
        <row r="239">
          <cell r="D239">
            <v>162</v>
          </cell>
        </row>
        <row r="241">
          <cell r="D241">
            <v>1148</v>
          </cell>
        </row>
        <row r="244">
          <cell r="D244">
            <v>577</v>
          </cell>
        </row>
        <row r="247">
          <cell r="D247">
            <v>512</v>
          </cell>
        </row>
        <row r="248">
          <cell r="D248">
            <v>203</v>
          </cell>
        </row>
        <row r="249">
          <cell r="D249">
            <v>459</v>
          </cell>
        </row>
        <row r="251">
          <cell r="D251">
            <v>662</v>
          </cell>
        </row>
        <row r="252">
          <cell r="D252">
            <v>876</v>
          </cell>
        </row>
        <row r="253">
          <cell r="D253">
            <v>480</v>
          </cell>
        </row>
        <row r="255">
          <cell r="D255">
            <v>410</v>
          </cell>
        </row>
        <row r="256">
          <cell r="D256">
            <v>286</v>
          </cell>
        </row>
        <row r="257">
          <cell r="D257">
            <v>772</v>
          </cell>
        </row>
        <row r="258">
          <cell r="D258">
            <v>297</v>
          </cell>
        </row>
        <row r="260">
          <cell r="D260">
            <v>306</v>
          </cell>
        </row>
      </sheetData>
      <sheetData sheetId="2">
        <row r="13">
          <cell r="N13">
            <v>735573.58600000001</v>
          </cell>
        </row>
        <row r="14">
          <cell r="N14">
            <v>735573.58600000001</v>
          </cell>
        </row>
        <row r="15">
          <cell r="N15">
            <v>735573.58600000001</v>
          </cell>
        </row>
        <row r="16">
          <cell r="N16">
            <v>735573.58600000001</v>
          </cell>
        </row>
        <row r="17">
          <cell r="N17">
            <v>735573.58600000001</v>
          </cell>
        </row>
        <row r="18">
          <cell r="N18">
            <v>454857.17799999996</v>
          </cell>
        </row>
        <row r="19">
          <cell r="N19">
            <v>735573.58600000001</v>
          </cell>
        </row>
        <row r="20">
          <cell r="N20">
            <v>735573.58600000001</v>
          </cell>
        </row>
        <row r="21">
          <cell r="N21">
            <v>454857.17799999996</v>
          </cell>
        </row>
        <row r="22">
          <cell r="N22">
            <v>735573.58600000001</v>
          </cell>
        </row>
        <row r="23">
          <cell r="N23">
            <v>735573.58600000001</v>
          </cell>
        </row>
        <row r="24">
          <cell r="N24">
            <v>735573.58600000001</v>
          </cell>
        </row>
        <row r="25">
          <cell r="N25">
            <v>735573.58600000001</v>
          </cell>
        </row>
        <row r="27">
          <cell r="N27">
            <v>1118017.534</v>
          </cell>
        </row>
        <row r="28">
          <cell r="N28">
            <v>837301.12599999993</v>
          </cell>
        </row>
        <row r="29">
          <cell r="N29">
            <v>837301.12599999993</v>
          </cell>
        </row>
        <row r="31">
          <cell r="N31">
            <v>1011568.51</v>
          </cell>
        </row>
        <row r="33">
          <cell r="N33">
            <v>1229371.0865</v>
          </cell>
        </row>
        <row r="36">
          <cell r="N36">
            <v>454857.17799999996</v>
          </cell>
        </row>
        <row r="37">
          <cell r="N37">
            <v>454857.17799999996</v>
          </cell>
        </row>
        <row r="38">
          <cell r="N38">
            <v>735573.58600000001</v>
          </cell>
        </row>
        <row r="39">
          <cell r="N39">
            <v>735573.58600000001</v>
          </cell>
        </row>
        <row r="40">
          <cell r="N40">
            <v>735573.58600000001</v>
          </cell>
        </row>
        <row r="41">
          <cell r="N41">
            <v>735573.58600000001</v>
          </cell>
        </row>
        <row r="42">
          <cell r="N42">
            <v>595215.38199999998</v>
          </cell>
        </row>
        <row r="43">
          <cell r="N43">
            <v>735573.58600000001</v>
          </cell>
        </row>
        <row r="44">
          <cell r="N44">
            <v>735573.58600000001</v>
          </cell>
        </row>
        <row r="45">
          <cell r="N45">
            <v>735573.58600000001</v>
          </cell>
        </row>
        <row r="46">
          <cell r="N46">
            <v>454857.17799999996</v>
          </cell>
        </row>
        <row r="48">
          <cell r="N48">
            <v>735573.58600000001</v>
          </cell>
        </row>
        <row r="51">
          <cell r="N51">
            <v>735573.58600000001</v>
          </cell>
        </row>
        <row r="52">
          <cell r="N52">
            <v>454857.17799999996</v>
          </cell>
        </row>
        <row r="53">
          <cell r="N53">
            <v>735573.58600000001</v>
          </cell>
        </row>
        <row r="54">
          <cell r="N54">
            <v>735573.58600000001</v>
          </cell>
        </row>
        <row r="55">
          <cell r="N55">
            <v>735573.58600000001</v>
          </cell>
        </row>
        <row r="56">
          <cell r="N56">
            <v>735573.58600000001</v>
          </cell>
        </row>
        <row r="57">
          <cell r="N57">
            <v>735573.58600000001</v>
          </cell>
        </row>
        <row r="59">
          <cell r="N59">
            <v>1118017.534</v>
          </cell>
        </row>
        <row r="60">
          <cell r="N60">
            <v>1398733.942</v>
          </cell>
        </row>
        <row r="61">
          <cell r="N61">
            <v>837301.12599999993</v>
          </cell>
        </row>
        <row r="62">
          <cell r="N62">
            <v>837301.12599999993</v>
          </cell>
        </row>
        <row r="63">
          <cell r="N63">
            <v>837301.12599999993</v>
          </cell>
        </row>
        <row r="64">
          <cell r="N64">
            <v>1118017.534</v>
          </cell>
        </row>
        <row r="65">
          <cell r="N65">
            <v>977659.33000000007</v>
          </cell>
        </row>
        <row r="66">
          <cell r="N66">
            <v>1118017.534</v>
          </cell>
        </row>
        <row r="68">
          <cell r="N68">
            <v>1432643.122</v>
          </cell>
        </row>
        <row r="71">
          <cell r="N71">
            <v>735573.58600000001</v>
          </cell>
        </row>
        <row r="72">
          <cell r="N72">
            <v>735573.58600000001</v>
          </cell>
        </row>
        <row r="73">
          <cell r="N73">
            <v>735573.58600000001</v>
          </cell>
        </row>
        <row r="74">
          <cell r="N74">
            <v>735573.58600000001</v>
          </cell>
        </row>
        <row r="75">
          <cell r="N75">
            <v>735573.58600000001</v>
          </cell>
        </row>
        <row r="76">
          <cell r="N76">
            <v>735573.58600000001</v>
          </cell>
        </row>
        <row r="78">
          <cell r="N78">
            <v>837301.12599999993</v>
          </cell>
        </row>
        <row r="79">
          <cell r="N79">
            <v>837301.12599999993</v>
          </cell>
        </row>
        <row r="82">
          <cell r="N82">
            <v>735573.58600000001</v>
          </cell>
        </row>
        <row r="83">
          <cell r="N83">
            <v>314498.97399999999</v>
          </cell>
        </row>
        <row r="84">
          <cell r="N84">
            <v>735573.58600000001</v>
          </cell>
        </row>
        <row r="85">
          <cell r="N85">
            <v>735573.58600000001</v>
          </cell>
        </row>
        <row r="86">
          <cell r="N86">
            <v>735573.58600000001</v>
          </cell>
        </row>
        <row r="87">
          <cell r="N87">
            <v>735573.58600000001</v>
          </cell>
        </row>
        <row r="88">
          <cell r="N88">
            <v>735573.58600000001</v>
          </cell>
        </row>
        <row r="89">
          <cell r="N89">
            <v>735573.58600000001</v>
          </cell>
        </row>
        <row r="90">
          <cell r="N90">
            <v>735573.58600000001</v>
          </cell>
        </row>
        <row r="91">
          <cell r="N91">
            <v>454857.17799999996</v>
          </cell>
        </row>
        <row r="92">
          <cell r="N92">
            <v>454857.17799999996</v>
          </cell>
        </row>
        <row r="94">
          <cell r="N94">
            <v>837301.12599999993</v>
          </cell>
        </row>
        <row r="95">
          <cell r="N95">
            <v>1398733.942</v>
          </cell>
        </row>
        <row r="96">
          <cell r="N96">
            <v>1398733.942</v>
          </cell>
        </row>
        <row r="97">
          <cell r="N97">
            <v>837301.12599999993</v>
          </cell>
        </row>
        <row r="99">
          <cell r="N99">
            <v>871210.30599999998</v>
          </cell>
        </row>
        <row r="100">
          <cell r="N100">
            <v>1713359.53</v>
          </cell>
        </row>
        <row r="103">
          <cell r="N103">
            <v>595215.38199999998</v>
          </cell>
        </row>
        <row r="104">
          <cell r="N104">
            <v>595215.38199999998</v>
          </cell>
        </row>
        <row r="105">
          <cell r="N105">
            <v>735573.58600000001</v>
          </cell>
        </row>
        <row r="106">
          <cell r="N106">
            <v>454857.17799999996</v>
          </cell>
        </row>
        <row r="107">
          <cell r="N107">
            <v>735573.58600000001</v>
          </cell>
        </row>
        <row r="108">
          <cell r="N108">
            <v>454857.17799999996</v>
          </cell>
        </row>
        <row r="109">
          <cell r="N109">
            <v>735573.58600000001</v>
          </cell>
        </row>
        <row r="110">
          <cell r="N110">
            <v>735573.58600000001</v>
          </cell>
        </row>
        <row r="111">
          <cell r="N111">
            <v>595215.38199999998</v>
          </cell>
        </row>
        <row r="112">
          <cell r="N112">
            <v>454857.17799999996</v>
          </cell>
        </row>
        <row r="114">
          <cell r="N114">
            <v>837301.12599999993</v>
          </cell>
        </row>
        <row r="117">
          <cell r="N117">
            <v>735573.58600000001</v>
          </cell>
        </row>
        <row r="120">
          <cell r="N120">
            <v>735573.58600000001</v>
          </cell>
        </row>
        <row r="121">
          <cell r="N121">
            <v>735573.58600000001</v>
          </cell>
        </row>
        <row r="122">
          <cell r="N122">
            <v>735573.58600000001</v>
          </cell>
        </row>
        <row r="123">
          <cell r="N123">
            <v>735573.58600000001</v>
          </cell>
        </row>
        <row r="124">
          <cell r="N124">
            <v>735573.58600000001</v>
          </cell>
        </row>
        <row r="125">
          <cell r="N125">
            <v>735573.58600000001</v>
          </cell>
        </row>
        <row r="126">
          <cell r="N126">
            <v>735573.58600000001</v>
          </cell>
        </row>
        <row r="128">
          <cell r="N128">
            <v>837301.12599999993</v>
          </cell>
        </row>
        <row r="129">
          <cell r="N129">
            <v>837301.12599999993</v>
          </cell>
        </row>
        <row r="132">
          <cell r="N132">
            <v>735573.58600000001</v>
          </cell>
        </row>
        <row r="133">
          <cell r="N133">
            <v>735573.58600000001</v>
          </cell>
        </row>
        <row r="134">
          <cell r="N134">
            <v>735573.58600000001</v>
          </cell>
        </row>
        <row r="135">
          <cell r="N135">
            <v>735573.58600000001</v>
          </cell>
        </row>
        <row r="136">
          <cell r="N136">
            <v>735573.58600000001</v>
          </cell>
        </row>
        <row r="137">
          <cell r="N137">
            <v>735573.58600000001</v>
          </cell>
        </row>
        <row r="138">
          <cell r="N138">
            <v>735573.58600000001</v>
          </cell>
        </row>
        <row r="139">
          <cell r="N139">
            <v>735573.58600000001</v>
          </cell>
        </row>
        <row r="140">
          <cell r="N140">
            <v>735573.58600000001</v>
          </cell>
        </row>
        <row r="141">
          <cell r="N141">
            <v>612978</v>
          </cell>
        </row>
        <row r="142">
          <cell r="N142">
            <v>454857.17799999996</v>
          </cell>
        </row>
        <row r="143">
          <cell r="N143">
            <v>735573.58600000001</v>
          </cell>
        </row>
        <row r="145">
          <cell r="N145">
            <v>1118017.534</v>
          </cell>
        </row>
        <row r="146">
          <cell r="N146">
            <v>837301.12599999993</v>
          </cell>
        </row>
        <row r="149">
          <cell r="N149">
            <v>735573.58600000001</v>
          </cell>
        </row>
        <row r="150">
          <cell r="N150">
            <v>735573.58600000001</v>
          </cell>
        </row>
        <row r="151">
          <cell r="N151">
            <v>454857.17799999996</v>
          </cell>
        </row>
        <row r="152">
          <cell r="N152">
            <v>735573.58600000001</v>
          </cell>
        </row>
        <row r="153">
          <cell r="N153">
            <v>735573.58600000001</v>
          </cell>
        </row>
        <row r="154">
          <cell r="N154">
            <v>454857.17799999996</v>
          </cell>
        </row>
        <row r="155">
          <cell r="N155">
            <v>314498.97399999999</v>
          </cell>
        </row>
        <row r="156">
          <cell r="N156">
            <v>735573.58600000001</v>
          </cell>
        </row>
        <row r="157">
          <cell r="N157">
            <v>314498.97399999999</v>
          </cell>
        </row>
        <row r="158">
          <cell r="N158">
            <v>735573.58600000001</v>
          </cell>
        </row>
        <row r="159">
          <cell r="N159">
            <v>735573.58600000001</v>
          </cell>
        </row>
        <row r="160">
          <cell r="N160">
            <v>735573.58600000001</v>
          </cell>
        </row>
        <row r="161">
          <cell r="N161">
            <v>735573.58600000001</v>
          </cell>
        </row>
        <row r="162">
          <cell r="N162">
            <v>735573.58600000001</v>
          </cell>
        </row>
        <row r="163">
          <cell r="N163">
            <v>735573.58600000001</v>
          </cell>
        </row>
        <row r="164">
          <cell r="N164">
            <v>735573.58600000001</v>
          </cell>
        </row>
        <row r="165">
          <cell r="N165">
            <v>735573.58600000001</v>
          </cell>
        </row>
        <row r="168">
          <cell r="N168">
            <v>735573.58600000001</v>
          </cell>
        </row>
        <row r="169">
          <cell r="N169">
            <v>735573.58600000001</v>
          </cell>
        </row>
        <row r="170">
          <cell r="N170">
            <v>735573.58600000001</v>
          </cell>
        </row>
        <row r="171">
          <cell r="N171">
            <v>735573.58600000001</v>
          </cell>
        </row>
        <row r="172">
          <cell r="N172">
            <v>735573.58600000001</v>
          </cell>
        </row>
        <row r="173">
          <cell r="N173">
            <v>735573.58600000001</v>
          </cell>
        </row>
        <row r="174">
          <cell r="N174">
            <v>595215.38199999998</v>
          </cell>
        </row>
        <row r="175">
          <cell r="N175">
            <v>735573.58600000001</v>
          </cell>
        </row>
        <row r="177">
          <cell r="N177">
            <v>837301.12599999993</v>
          </cell>
        </row>
        <row r="179">
          <cell r="N179">
            <v>871210.30599999998</v>
          </cell>
        </row>
        <row r="182">
          <cell r="N182">
            <v>735573.58600000001</v>
          </cell>
        </row>
        <row r="183">
          <cell r="N183">
            <v>735573.58600000001</v>
          </cell>
        </row>
        <row r="184">
          <cell r="N184">
            <v>735573.58600000001</v>
          </cell>
        </row>
        <row r="185">
          <cell r="N185">
            <v>735573.58600000001</v>
          </cell>
        </row>
        <row r="186">
          <cell r="N186">
            <v>735573.58600000001</v>
          </cell>
        </row>
        <row r="187">
          <cell r="N187">
            <v>735573.58600000001</v>
          </cell>
        </row>
        <row r="188">
          <cell r="N188">
            <v>735573.58600000001</v>
          </cell>
        </row>
        <row r="189">
          <cell r="N189">
            <v>735573.58600000001</v>
          </cell>
        </row>
        <row r="190">
          <cell r="N190">
            <v>735573.58600000001</v>
          </cell>
        </row>
        <row r="191">
          <cell r="N191">
            <v>454857.17799999996</v>
          </cell>
        </row>
        <row r="192">
          <cell r="N192">
            <v>735573.58600000001</v>
          </cell>
        </row>
        <row r="193">
          <cell r="N193">
            <v>735573.58600000001</v>
          </cell>
        </row>
        <row r="194">
          <cell r="N194">
            <v>735573.58600000001</v>
          </cell>
        </row>
        <row r="195">
          <cell r="N195">
            <v>735573.58600000001</v>
          </cell>
        </row>
        <row r="198">
          <cell r="N198">
            <v>735573.58600000001</v>
          </cell>
        </row>
        <row r="200">
          <cell r="N200">
            <v>871210.30599999998</v>
          </cell>
        </row>
        <row r="203">
          <cell r="N203">
            <v>735573.58600000001</v>
          </cell>
        </row>
        <row r="204">
          <cell r="N204">
            <v>454857.17799999996</v>
          </cell>
        </row>
        <row r="205">
          <cell r="N205">
            <v>735573.58600000001</v>
          </cell>
        </row>
        <row r="206">
          <cell r="N206">
            <v>735573.58600000001</v>
          </cell>
        </row>
        <row r="207">
          <cell r="N207">
            <v>735573.58600000001</v>
          </cell>
        </row>
        <row r="208">
          <cell r="N208">
            <v>735573.58600000001</v>
          </cell>
        </row>
        <row r="209">
          <cell r="N209">
            <v>735573.58600000001</v>
          </cell>
        </row>
        <row r="210">
          <cell r="N210">
            <v>735573.58600000001</v>
          </cell>
        </row>
        <row r="211">
          <cell r="N211">
            <v>735573.58600000001</v>
          </cell>
        </row>
        <row r="212">
          <cell r="N212">
            <v>735573.58600000001</v>
          </cell>
        </row>
        <row r="213">
          <cell r="N213">
            <v>735573.58600000001</v>
          </cell>
        </row>
        <row r="214">
          <cell r="N214">
            <v>735573.58600000001</v>
          </cell>
        </row>
        <row r="216">
          <cell r="N216">
            <v>837301.12599999993</v>
          </cell>
        </row>
        <row r="219">
          <cell r="N219">
            <v>735573.58600000001</v>
          </cell>
        </row>
        <row r="220">
          <cell r="N220">
            <v>735573.58600000001</v>
          </cell>
        </row>
        <row r="221">
          <cell r="N221">
            <v>454857.17799999996</v>
          </cell>
        </row>
        <row r="222">
          <cell r="N222">
            <v>735573.58600000001</v>
          </cell>
        </row>
        <row r="223">
          <cell r="N223">
            <v>735573.58600000001</v>
          </cell>
        </row>
        <row r="224">
          <cell r="N224">
            <v>735573.58600000001</v>
          </cell>
        </row>
        <row r="225">
          <cell r="N225">
            <v>735573.58600000001</v>
          </cell>
        </row>
        <row r="226">
          <cell r="N226">
            <v>735573.58600000001</v>
          </cell>
        </row>
        <row r="227">
          <cell r="N227">
            <v>454857.17799999996</v>
          </cell>
        </row>
        <row r="228">
          <cell r="N228">
            <v>454857.17799999996</v>
          </cell>
        </row>
        <row r="229">
          <cell r="N229">
            <v>735573.58600000001</v>
          </cell>
        </row>
        <row r="230">
          <cell r="N230">
            <v>454857.17799999996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A06B-9BB1-4164-B633-CC33BBBB0DB8}">
  <sheetPr>
    <outlinePr summaryBelow="0"/>
    <pageSetUpPr fitToPage="1"/>
  </sheetPr>
  <dimension ref="B1:M247"/>
  <sheetViews>
    <sheetView tabSelected="1" zoomScale="80" zoomScaleNormal="80" workbookViewId="0">
      <pane xSplit="3" ySplit="12" topLeftCell="D219" activePane="bottomRight" state="frozen"/>
      <selection pane="topRight" activeCell="D1" sqref="D1"/>
      <selection pane="bottomLeft" activeCell="A13" sqref="A13"/>
      <selection pane="bottomRight" activeCell="E26" sqref="E26"/>
    </sheetView>
  </sheetViews>
  <sheetFormatPr defaultRowHeight="15" outlineLevelRow="2" x14ac:dyDescent="0.25"/>
  <cols>
    <col min="1" max="1" width="4.7109375" style="1" customWidth="1"/>
    <col min="2" max="2" width="4.42578125" style="1" customWidth="1"/>
    <col min="3" max="3" width="42.42578125" style="1" customWidth="1"/>
    <col min="4" max="4" width="13.28515625" style="2" customWidth="1"/>
    <col min="5" max="5" width="18.28515625" style="2" customWidth="1"/>
    <col min="6" max="6" width="21.28515625" style="1" customWidth="1"/>
    <col min="7" max="10" width="18.28515625" style="1" customWidth="1"/>
    <col min="11" max="16384" width="9.140625" style="1"/>
  </cols>
  <sheetData>
    <row r="1" spans="2:13" ht="15.75" x14ac:dyDescent="0.25">
      <c r="J1" s="3" t="s">
        <v>221</v>
      </c>
      <c r="K1" s="56"/>
    </row>
    <row r="2" spans="2:13" ht="15.75" x14ac:dyDescent="0.25">
      <c r="J2" s="3" t="s">
        <v>218</v>
      </c>
      <c r="K2" s="56"/>
    </row>
    <row r="3" spans="2:13" x14ac:dyDescent="0.25">
      <c r="I3" s="59" t="s">
        <v>219</v>
      </c>
      <c r="J3" s="59"/>
      <c r="K3" s="60"/>
    </row>
    <row r="5" spans="2:13" ht="15.75" x14ac:dyDescent="0.25">
      <c r="B5" s="5"/>
      <c r="C5" s="5"/>
      <c r="D5" s="6"/>
      <c r="E5" s="6"/>
      <c r="F5" s="7"/>
      <c r="G5" s="7"/>
      <c r="H5" s="7"/>
      <c r="J5" s="8" t="s">
        <v>0</v>
      </c>
    </row>
    <row r="6" spans="2:13" ht="15.75" x14ac:dyDescent="0.25">
      <c r="B6" s="5"/>
      <c r="C6" s="5"/>
      <c r="D6" s="6"/>
      <c r="E6" s="6"/>
      <c r="F6" s="7"/>
      <c r="G6" s="7"/>
      <c r="H6" s="7"/>
      <c r="J6" s="8" t="s">
        <v>1</v>
      </c>
    </row>
    <row r="7" spans="2:13" ht="15.75" x14ac:dyDescent="0.25">
      <c r="B7" s="5"/>
      <c r="C7" s="5"/>
      <c r="D7" s="6"/>
      <c r="E7" s="6"/>
      <c r="F7" s="7"/>
      <c r="G7" s="7"/>
      <c r="H7" s="7"/>
      <c r="J7" s="8" t="s">
        <v>2</v>
      </c>
    </row>
    <row r="8" spans="2:13" ht="15.75" x14ac:dyDescent="0.25">
      <c r="B8" s="5"/>
      <c r="C8" s="5"/>
      <c r="D8" s="6"/>
      <c r="E8" s="6"/>
      <c r="F8" s="7"/>
      <c r="G8" s="7"/>
      <c r="H8" s="7"/>
      <c r="J8" s="8" t="s">
        <v>3</v>
      </c>
    </row>
    <row r="9" spans="2:13" ht="20.25" x14ac:dyDescent="0.3">
      <c r="B9" s="5"/>
      <c r="C9" s="5"/>
      <c r="D9" s="6"/>
      <c r="E9" s="6"/>
      <c r="F9" s="7"/>
      <c r="G9" s="7"/>
      <c r="H9" s="7"/>
      <c r="I9" s="7"/>
      <c r="J9" s="7"/>
      <c r="M9" s="9"/>
    </row>
    <row r="10" spans="2:13" ht="60.75" customHeight="1" x14ac:dyDescent="0.25">
      <c r="B10" s="57" t="s">
        <v>222</v>
      </c>
      <c r="C10" s="57"/>
      <c r="D10" s="57"/>
      <c r="E10" s="57"/>
      <c r="F10" s="57"/>
      <c r="G10" s="57"/>
      <c r="H10" s="57"/>
      <c r="I10" s="57"/>
      <c r="J10" s="57"/>
    </row>
    <row r="11" spans="2:13" x14ac:dyDescent="0.25">
      <c r="B11" s="58" t="s">
        <v>220</v>
      </c>
      <c r="C11" s="58"/>
      <c r="D11" s="58"/>
      <c r="E11" s="58"/>
      <c r="F11" s="58"/>
      <c r="G11" s="58"/>
      <c r="H11" s="58"/>
      <c r="I11" s="58"/>
      <c r="J11" s="58"/>
    </row>
    <row r="12" spans="2:13" x14ac:dyDescent="0.25">
      <c r="B12" s="5"/>
      <c r="C12" s="5"/>
      <c r="D12" s="6"/>
      <c r="E12" s="6"/>
      <c r="F12" s="10"/>
      <c r="G12" s="10"/>
      <c r="H12" s="7"/>
      <c r="I12" s="7"/>
      <c r="J12" s="7"/>
      <c r="K12" s="11"/>
    </row>
    <row r="13" spans="2:13" ht="130.5" customHeight="1" x14ac:dyDescent="0.25">
      <c r="B13" s="12" t="s">
        <v>4</v>
      </c>
      <c r="C13" s="12" t="s">
        <v>5</v>
      </c>
      <c r="D13" s="12" t="s">
        <v>6</v>
      </c>
      <c r="E13" s="13" t="s">
        <v>7</v>
      </c>
      <c r="F13" s="12" t="s">
        <v>8</v>
      </c>
      <c r="G13" s="13" t="s">
        <v>9</v>
      </c>
      <c r="H13" s="13" t="s">
        <v>10</v>
      </c>
      <c r="I13" s="12" t="s">
        <v>11</v>
      </c>
      <c r="J13" s="12" t="s">
        <v>12</v>
      </c>
    </row>
    <row r="14" spans="2:13" ht="15.75" x14ac:dyDescent="0.25">
      <c r="B14" s="14">
        <v>1</v>
      </c>
      <c r="C14" s="15" t="s">
        <v>13</v>
      </c>
      <c r="D14" s="16">
        <f>D15+D29+D33+D35</f>
        <v>18</v>
      </c>
      <c r="E14" s="17"/>
      <c r="F14" s="15"/>
      <c r="G14" s="15"/>
      <c r="H14" s="18"/>
      <c r="I14" s="19">
        <f>SUM(I16:I28,I30:I32,I34,I36)</f>
        <v>14034.549999999996</v>
      </c>
      <c r="J14" s="19">
        <f>ROUND(I14/12,2)</f>
        <v>1169.55</v>
      </c>
    </row>
    <row r="15" spans="2:13" ht="18.75" outlineLevel="1" x14ac:dyDescent="0.25">
      <c r="B15" s="20"/>
      <c r="C15" s="21" t="s">
        <v>14</v>
      </c>
      <c r="D15" s="16">
        <v>13</v>
      </c>
      <c r="E15" s="17"/>
      <c r="F15" s="15"/>
      <c r="G15" s="15"/>
      <c r="H15" s="18"/>
      <c r="I15" s="19"/>
      <c r="J15" s="22"/>
    </row>
    <row r="16" spans="2:13" ht="15.75" outlineLevel="2" x14ac:dyDescent="0.25">
      <c r="B16" s="20">
        <v>1</v>
      </c>
      <c r="C16" s="23" t="s">
        <v>15</v>
      </c>
      <c r="D16" s="24"/>
      <c r="E16" s="25">
        <f>'[1]Свод ФАП 2022 МО'!D11</f>
        <v>725</v>
      </c>
      <c r="F16" s="24" t="s">
        <v>16</v>
      </c>
      <c r="G16" s="24">
        <v>1</v>
      </c>
      <c r="H16" s="26">
        <f t="shared" ref="H16:H28" si="0">ROUND(I16/$F$238,2)</f>
        <v>0.68</v>
      </c>
      <c r="I16" s="22">
        <f>ROUND('[1]Свод ФАП 2022 соответст-е треб'!N13/1000,2)</f>
        <v>735.57</v>
      </c>
      <c r="J16" s="22">
        <f t="shared" ref="J16:J69" si="1">ROUND(I16/12,2)</f>
        <v>61.3</v>
      </c>
    </row>
    <row r="17" spans="2:10" ht="15.75" outlineLevel="2" x14ac:dyDescent="0.25">
      <c r="B17" s="20">
        <v>2</v>
      </c>
      <c r="C17" s="23" t="s">
        <v>17</v>
      </c>
      <c r="D17" s="24"/>
      <c r="E17" s="25">
        <f>'[1]Свод ФАП 2022 МО'!D12</f>
        <v>463</v>
      </c>
      <c r="F17" s="24" t="s">
        <v>16</v>
      </c>
      <c r="G17" s="24">
        <v>1</v>
      </c>
      <c r="H17" s="26">
        <f t="shared" si="0"/>
        <v>0.68</v>
      </c>
      <c r="I17" s="22">
        <f>ROUND('[1]Свод ФАП 2022 соответст-е треб'!N14/1000,2)</f>
        <v>735.57</v>
      </c>
      <c r="J17" s="22">
        <f>ROUND(I17/12,2)</f>
        <v>61.3</v>
      </c>
    </row>
    <row r="18" spans="2:10" ht="15.75" outlineLevel="2" x14ac:dyDescent="0.25">
      <c r="B18" s="20">
        <v>3</v>
      </c>
      <c r="C18" s="23" t="s">
        <v>18</v>
      </c>
      <c r="D18" s="24"/>
      <c r="E18" s="25">
        <f>'[1]Свод ФАП 2022 МО'!D13</f>
        <v>422</v>
      </c>
      <c r="F18" s="24" t="s">
        <v>16</v>
      </c>
      <c r="G18" s="24">
        <v>1</v>
      </c>
      <c r="H18" s="26">
        <f t="shared" si="0"/>
        <v>0.68</v>
      </c>
      <c r="I18" s="22">
        <f>ROUND('[1]Свод ФАП 2022 соответст-е треб'!N15/1000,2)</f>
        <v>735.57</v>
      </c>
      <c r="J18" s="22">
        <f t="shared" si="1"/>
        <v>61.3</v>
      </c>
    </row>
    <row r="19" spans="2:10" ht="15.75" outlineLevel="2" x14ac:dyDescent="0.25">
      <c r="B19" s="20">
        <v>4</v>
      </c>
      <c r="C19" s="23" t="s">
        <v>19</v>
      </c>
      <c r="D19" s="24"/>
      <c r="E19" s="25">
        <f>'[1]Свод ФАП 2022 МО'!D14</f>
        <v>392</v>
      </c>
      <c r="F19" s="24" t="s">
        <v>16</v>
      </c>
      <c r="G19" s="24">
        <v>1</v>
      </c>
      <c r="H19" s="26">
        <f t="shared" si="0"/>
        <v>0.68</v>
      </c>
      <c r="I19" s="22">
        <f>ROUND('[1]Свод ФАП 2022 соответст-е треб'!N16/1000,2)</f>
        <v>735.57</v>
      </c>
      <c r="J19" s="22">
        <f t="shared" si="1"/>
        <v>61.3</v>
      </c>
    </row>
    <row r="20" spans="2:10" ht="15.75" outlineLevel="2" x14ac:dyDescent="0.25">
      <c r="B20" s="20">
        <v>5</v>
      </c>
      <c r="C20" s="23" t="s">
        <v>20</v>
      </c>
      <c r="D20" s="24"/>
      <c r="E20" s="25">
        <f>'[1]Свод ФАП 2022 МО'!D15</f>
        <v>719</v>
      </c>
      <c r="F20" s="24" t="s">
        <v>16</v>
      </c>
      <c r="G20" s="24">
        <v>1</v>
      </c>
      <c r="H20" s="26">
        <f t="shared" si="0"/>
        <v>0.68</v>
      </c>
      <c r="I20" s="22">
        <f>ROUND('[1]Свод ФАП 2022 соответст-е треб'!N17/1000,2)</f>
        <v>735.57</v>
      </c>
      <c r="J20" s="22">
        <f t="shared" si="1"/>
        <v>61.3</v>
      </c>
    </row>
    <row r="21" spans="2:10" ht="15.75" outlineLevel="2" x14ac:dyDescent="0.25">
      <c r="B21" s="20">
        <v>6</v>
      </c>
      <c r="C21" s="23" t="s">
        <v>21</v>
      </c>
      <c r="D21" s="24"/>
      <c r="E21" s="25">
        <f>'[1]Свод ФАП 2022 МО'!D16</f>
        <v>433</v>
      </c>
      <c r="F21" s="24" t="s">
        <v>16</v>
      </c>
      <c r="G21" s="24">
        <v>1</v>
      </c>
      <c r="H21" s="26">
        <f t="shared" si="0"/>
        <v>0.42</v>
      </c>
      <c r="I21" s="22">
        <f>ROUND('[1]Свод ФАП 2022 соответст-е треб'!N18/1000,2)</f>
        <v>454.86</v>
      </c>
      <c r="J21" s="22">
        <f t="shared" si="1"/>
        <v>37.909999999999997</v>
      </c>
    </row>
    <row r="22" spans="2:10" ht="15.75" outlineLevel="2" x14ac:dyDescent="0.25">
      <c r="B22" s="20">
        <v>7</v>
      </c>
      <c r="C22" s="23" t="s">
        <v>22</v>
      </c>
      <c r="D22" s="24"/>
      <c r="E22" s="25">
        <f>'[1]Свод ФАП 2022 МО'!D17</f>
        <v>438</v>
      </c>
      <c r="F22" s="24" t="s">
        <v>16</v>
      </c>
      <c r="G22" s="24">
        <v>1</v>
      </c>
      <c r="H22" s="26">
        <f t="shared" si="0"/>
        <v>0.68</v>
      </c>
      <c r="I22" s="22">
        <f>ROUND('[1]Свод ФАП 2022 соответст-е треб'!N19/1000,2)</f>
        <v>735.57</v>
      </c>
      <c r="J22" s="22">
        <f t="shared" si="1"/>
        <v>61.3</v>
      </c>
    </row>
    <row r="23" spans="2:10" ht="15.75" outlineLevel="2" x14ac:dyDescent="0.25">
      <c r="B23" s="20">
        <v>8</v>
      </c>
      <c r="C23" s="23" t="s">
        <v>23</v>
      </c>
      <c r="D23" s="24"/>
      <c r="E23" s="25">
        <f>'[1]Свод ФАП 2022 МО'!D18</f>
        <v>275</v>
      </c>
      <c r="F23" s="24" t="s">
        <v>16</v>
      </c>
      <c r="G23" s="24">
        <v>1</v>
      </c>
      <c r="H23" s="26">
        <f t="shared" si="0"/>
        <v>0.68</v>
      </c>
      <c r="I23" s="22">
        <f>ROUND('[1]Свод ФАП 2022 соответст-е треб'!N20/1000,2)</f>
        <v>735.57</v>
      </c>
      <c r="J23" s="22">
        <f t="shared" si="1"/>
        <v>61.3</v>
      </c>
    </row>
    <row r="24" spans="2:10" ht="15.75" outlineLevel="2" x14ac:dyDescent="0.25">
      <c r="B24" s="20">
        <v>9</v>
      </c>
      <c r="C24" s="23" t="s">
        <v>24</v>
      </c>
      <c r="D24" s="24"/>
      <c r="E24" s="25">
        <f>'[1]Свод ФАП 2022 МО'!D19</f>
        <v>697</v>
      </c>
      <c r="F24" s="24" t="s">
        <v>16</v>
      </c>
      <c r="G24" s="24">
        <v>1</v>
      </c>
      <c r="H24" s="26">
        <f t="shared" si="0"/>
        <v>0.42</v>
      </c>
      <c r="I24" s="22">
        <f>ROUND('[1]Свод ФАП 2022 соответст-е треб'!N21/1000,2)</f>
        <v>454.86</v>
      </c>
      <c r="J24" s="22">
        <f t="shared" si="1"/>
        <v>37.909999999999997</v>
      </c>
    </row>
    <row r="25" spans="2:10" ht="15.75" outlineLevel="2" x14ac:dyDescent="0.25">
      <c r="B25" s="20">
        <v>10</v>
      </c>
      <c r="C25" s="23" t="s">
        <v>25</v>
      </c>
      <c r="D25" s="24"/>
      <c r="E25" s="25">
        <f>'[1]Свод ФАП 2022 МО'!D20</f>
        <v>457</v>
      </c>
      <c r="F25" s="24" t="s">
        <v>16</v>
      </c>
      <c r="G25" s="24">
        <v>1</v>
      </c>
      <c r="H25" s="26">
        <f t="shared" si="0"/>
        <v>0.68</v>
      </c>
      <c r="I25" s="22">
        <f>ROUND('[1]Свод ФАП 2022 соответст-е треб'!N22/1000,2)</f>
        <v>735.57</v>
      </c>
      <c r="J25" s="22">
        <f t="shared" si="1"/>
        <v>61.3</v>
      </c>
    </row>
    <row r="26" spans="2:10" ht="15.75" outlineLevel="2" x14ac:dyDescent="0.25">
      <c r="B26" s="20">
        <v>11</v>
      </c>
      <c r="C26" s="23" t="s">
        <v>26</v>
      </c>
      <c r="D26" s="24"/>
      <c r="E26" s="25">
        <f>'[1]Свод ФАП 2022 МО'!D21</f>
        <v>466</v>
      </c>
      <c r="F26" s="24" t="s">
        <v>16</v>
      </c>
      <c r="G26" s="24">
        <v>1</v>
      </c>
      <c r="H26" s="26">
        <f t="shared" si="0"/>
        <v>0.68</v>
      </c>
      <c r="I26" s="22">
        <f>ROUND('[1]Свод ФАП 2022 соответст-е треб'!N23/1000,2)</f>
        <v>735.57</v>
      </c>
      <c r="J26" s="22">
        <f t="shared" si="1"/>
        <v>61.3</v>
      </c>
    </row>
    <row r="27" spans="2:10" ht="15.75" outlineLevel="2" x14ac:dyDescent="0.25">
      <c r="B27" s="20">
        <v>12</v>
      </c>
      <c r="C27" s="23" t="s">
        <v>27</v>
      </c>
      <c r="D27" s="24"/>
      <c r="E27" s="25">
        <f>'[1]Свод ФАП 2022 МО'!D22</f>
        <v>305</v>
      </c>
      <c r="F27" s="24" t="s">
        <v>16</v>
      </c>
      <c r="G27" s="24">
        <v>1</v>
      </c>
      <c r="H27" s="26">
        <f t="shared" si="0"/>
        <v>0.68</v>
      </c>
      <c r="I27" s="22">
        <f>ROUND('[1]Свод ФАП 2022 соответст-е треб'!N24/1000,2)</f>
        <v>735.57</v>
      </c>
      <c r="J27" s="22">
        <f t="shared" si="1"/>
        <v>61.3</v>
      </c>
    </row>
    <row r="28" spans="2:10" ht="15.75" outlineLevel="2" x14ac:dyDescent="0.25">
      <c r="B28" s="20">
        <v>13</v>
      </c>
      <c r="C28" s="23" t="s">
        <v>28</v>
      </c>
      <c r="D28" s="16"/>
      <c r="E28" s="25">
        <f>'[1]Свод ФАП 2022 МО'!D23</f>
        <v>548</v>
      </c>
      <c r="F28" s="16" t="s">
        <v>16</v>
      </c>
      <c r="G28" s="24">
        <v>1</v>
      </c>
      <c r="H28" s="26">
        <f t="shared" si="0"/>
        <v>0.68</v>
      </c>
      <c r="I28" s="22">
        <f>ROUND('[1]Свод ФАП 2022 соответст-е треб'!N25/1000,2)</f>
        <v>735.57</v>
      </c>
      <c r="J28" s="22">
        <f t="shared" si="1"/>
        <v>61.3</v>
      </c>
    </row>
    <row r="29" spans="2:10" ht="18.75" outlineLevel="1" x14ac:dyDescent="0.25">
      <c r="B29" s="20"/>
      <c r="C29" s="21" t="s">
        <v>29</v>
      </c>
      <c r="D29" s="16">
        <v>3</v>
      </c>
      <c r="E29" s="17"/>
      <c r="F29" s="15"/>
      <c r="G29" s="15"/>
      <c r="H29" s="18"/>
      <c r="I29" s="19"/>
      <c r="J29" s="22"/>
    </row>
    <row r="30" spans="2:10" ht="15.75" outlineLevel="2" x14ac:dyDescent="0.25">
      <c r="B30" s="20">
        <v>14</v>
      </c>
      <c r="C30" s="23" t="s">
        <v>30</v>
      </c>
      <c r="D30" s="24"/>
      <c r="E30" s="25">
        <f>'[1]Свод ФАП 2022 МО'!D25</f>
        <v>1055</v>
      </c>
      <c r="F30" s="24" t="s">
        <v>16</v>
      </c>
      <c r="G30" s="24">
        <v>1</v>
      </c>
      <c r="H30" s="26">
        <f>ROUND(I30/$F$239,2)</f>
        <v>0.65</v>
      </c>
      <c r="I30" s="22">
        <f>ROUND('[1]Свод ФАП 2022 соответст-е треб'!N27/1000,2)</f>
        <v>1118.02</v>
      </c>
      <c r="J30" s="22">
        <f t="shared" si="1"/>
        <v>93.17</v>
      </c>
    </row>
    <row r="31" spans="2:10" ht="15.75" outlineLevel="2" x14ac:dyDescent="0.25">
      <c r="B31" s="20">
        <v>15</v>
      </c>
      <c r="C31" s="23" t="s">
        <v>31</v>
      </c>
      <c r="D31" s="24"/>
      <c r="E31" s="25">
        <f>'[1]Свод ФАП 2022 МО'!D26</f>
        <v>932</v>
      </c>
      <c r="F31" s="24" t="s">
        <v>16</v>
      </c>
      <c r="G31" s="24">
        <v>1</v>
      </c>
      <c r="H31" s="26">
        <f>ROUND(I31/$F$239,2)</f>
        <v>0.49</v>
      </c>
      <c r="I31" s="22">
        <f>ROUND('[1]Свод ФАП 2022 соответст-е треб'!N28/1000,2)</f>
        <v>837.3</v>
      </c>
      <c r="J31" s="22">
        <f t="shared" si="1"/>
        <v>69.78</v>
      </c>
    </row>
    <row r="32" spans="2:10" ht="15.75" outlineLevel="2" x14ac:dyDescent="0.25">
      <c r="B32" s="20">
        <v>16</v>
      </c>
      <c r="C32" s="23" t="s">
        <v>32</v>
      </c>
      <c r="D32" s="24"/>
      <c r="E32" s="25">
        <f>'[1]Свод ФАП 2022 МО'!D27</f>
        <v>1136</v>
      </c>
      <c r="F32" s="24" t="s">
        <v>16</v>
      </c>
      <c r="G32" s="24">
        <v>1</v>
      </c>
      <c r="H32" s="26">
        <f>ROUND(I32/$F$239,2)</f>
        <v>0.49</v>
      </c>
      <c r="I32" s="22">
        <f>ROUND('[1]Свод ФАП 2022 соответст-е треб'!N29/1000,2)</f>
        <v>837.3</v>
      </c>
      <c r="J32" s="22">
        <f t="shared" si="1"/>
        <v>69.78</v>
      </c>
    </row>
    <row r="33" spans="2:10" ht="18.75" outlineLevel="1" x14ac:dyDescent="0.25">
      <c r="B33" s="20"/>
      <c r="C33" s="21" t="s">
        <v>33</v>
      </c>
      <c r="D33" s="16">
        <v>1</v>
      </c>
      <c r="E33" s="17"/>
      <c r="F33" s="16"/>
      <c r="G33" s="16"/>
      <c r="H33" s="18"/>
      <c r="I33" s="19"/>
      <c r="J33" s="22"/>
    </row>
    <row r="34" spans="2:10" ht="15.75" outlineLevel="2" x14ac:dyDescent="0.25">
      <c r="B34" s="20">
        <v>17</v>
      </c>
      <c r="C34" s="23" t="s">
        <v>34</v>
      </c>
      <c r="D34" s="24"/>
      <c r="E34" s="25">
        <f>'[1]Свод ФАП 2022 МО'!D30</f>
        <v>1606</v>
      </c>
      <c r="F34" s="24" t="s">
        <v>16</v>
      </c>
      <c r="G34" s="24">
        <v>1</v>
      </c>
      <c r="H34" s="26">
        <f>ROUND(I34/$F$240,2)</f>
        <v>0.52</v>
      </c>
      <c r="I34" s="22">
        <f>ROUND('[1]Свод ФАП 2022 соответст-е треб'!N31/1000,2)</f>
        <v>1011.57</v>
      </c>
      <c r="J34" s="22">
        <f t="shared" si="1"/>
        <v>84.3</v>
      </c>
    </row>
    <row r="35" spans="2:10" ht="18.75" outlineLevel="1" collapsed="1" x14ac:dyDescent="0.25">
      <c r="B35" s="20"/>
      <c r="C35" s="21" t="s">
        <v>35</v>
      </c>
      <c r="D35" s="16">
        <v>1</v>
      </c>
      <c r="E35" s="17"/>
      <c r="F35" s="16"/>
      <c r="G35" s="16"/>
      <c r="H35" s="18"/>
      <c r="I35" s="19"/>
      <c r="J35" s="22"/>
    </row>
    <row r="36" spans="2:10" ht="15.75" outlineLevel="1" x14ac:dyDescent="0.25">
      <c r="B36" s="20">
        <v>18</v>
      </c>
      <c r="C36" s="23" t="s">
        <v>36</v>
      </c>
      <c r="D36" s="24"/>
      <c r="E36" s="25">
        <f>'[1]Свод ФАП 2022 МО'!D32</f>
        <v>2268</v>
      </c>
      <c r="F36" s="24" t="s">
        <v>16</v>
      </c>
      <c r="G36" s="28">
        <f>ROUND(2418.63/1934.9,2)</f>
        <v>1.25</v>
      </c>
      <c r="H36" s="26">
        <f>ROUND(I36/$F$241,2)</f>
        <v>0.51</v>
      </c>
      <c r="I36" s="22">
        <f>ROUND('[1]Свод ФАП 2022 соответст-е треб'!N33/1000,2)</f>
        <v>1229.3699999999999</v>
      </c>
      <c r="J36" s="22">
        <f t="shared" si="1"/>
        <v>102.45</v>
      </c>
    </row>
    <row r="37" spans="2:10" ht="15.75" x14ac:dyDescent="0.25">
      <c r="B37" s="27">
        <v>2</v>
      </c>
      <c r="C37" s="15" t="s">
        <v>37</v>
      </c>
      <c r="D37" s="16">
        <f>D38+D50</f>
        <v>12</v>
      </c>
      <c r="E37" s="17"/>
      <c r="F37" s="16"/>
      <c r="G37" s="16"/>
      <c r="H37" s="18"/>
      <c r="I37" s="19">
        <f>SUM(I39:I49,I51:I51)</f>
        <v>7844.3599999999988</v>
      </c>
      <c r="J37" s="19">
        <f t="shared" si="1"/>
        <v>653.70000000000005</v>
      </c>
    </row>
    <row r="38" spans="2:10" ht="18.75" outlineLevel="1" x14ac:dyDescent="0.25">
      <c r="B38" s="20"/>
      <c r="C38" s="15" t="s">
        <v>14</v>
      </c>
      <c r="D38" s="16">
        <v>11</v>
      </c>
      <c r="E38" s="17"/>
      <c r="F38" s="16"/>
      <c r="G38" s="16"/>
      <c r="H38" s="18"/>
      <c r="I38" s="19"/>
      <c r="J38" s="22"/>
    </row>
    <row r="39" spans="2:10" ht="15.75" outlineLevel="2" x14ac:dyDescent="0.25">
      <c r="B39" s="20">
        <v>1</v>
      </c>
      <c r="C39" s="23" t="s">
        <v>38</v>
      </c>
      <c r="D39" s="24"/>
      <c r="E39" s="25">
        <f>'[1]Свод ФАП 2022 МО'!D36</f>
        <v>595</v>
      </c>
      <c r="F39" s="24" t="s">
        <v>16</v>
      </c>
      <c r="G39" s="24">
        <v>1</v>
      </c>
      <c r="H39" s="26">
        <f t="shared" ref="H39:H49" si="2">ROUND(I39/$F$238,2)</f>
        <v>0.42</v>
      </c>
      <c r="I39" s="22">
        <f>ROUND('[1]Свод ФАП 2022 соответст-е треб'!N36/1000,2)</f>
        <v>454.86</v>
      </c>
      <c r="J39" s="22">
        <f t="shared" si="1"/>
        <v>37.909999999999997</v>
      </c>
    </row>
    <row r="40" spans="2:10" ht="15.75" outlineLevel="2" x14ac:dyDescent="0.25">
      <c r="B40" s="20">
        <v>2</v>
      </c>
      <c r="C40" s="23" t="s">
        <v>39</v>
      </c>
      <c r="D40" s="24"/>
      <c r="E40" s="25">
        <f>'[1]Свод ФАП 2022 МО'!D37</f>
        <v>525</v>
      </c>
      <c r="F40" s="24" t="s">
        <v>16</v>
      </c>
      <c r="G40" s="24">
        <v>1</v>
      </c>
      <c r="H40" s="26">
        <f t="shared" si="2"/>
        <v>0.42</v>
      </c>
      <c r="I40" s="22">
        <f>ROUND('[1]Свод ФАП 2022 соответст-е треб'!N37/1000,2)</f>
        <v>454.86</v>
      </c>
      <c r="J40" s="22">
        <f t="shared" si="1"/>
        <v>37.909999999999997</v>
      </c>
    </row>
    <row r="41" spans="2:10" ht="15.75" outlineLevel="2" x14ac:dyDescent="0.25">
      <c r="B41" s="20">
        <v>3</v>
      </c>
      <c r="C41" s="23" t="s">
        <v>40</v>
      </c>
      <c r="D41" s="24"/>
      <c r="E41" s="25">
        <f>'[1]Свод ФАП 2022 МО'!D38</f>
        <v>543</v>
      </c>
      <c r="F41" s="24" t="s">
        <v>16</v>
      </c>
      <c r="G41" s="24">
        <v>1</v>
      </c>
      <c r="H41" s="26">
        <f t="shared" si="2"/>
        <v>0.68</v>
      </c>
      <c r="I41" s="22">
        <f>ROUND('[1]Свод ФАП 2022 соответст-е треб'!N38/1000,2)</f>
        <v>735.57</v>
      </c>
      <c r="J41" s="22">
        <f t="shared" si="1"/>
        <v>61.3</v>
      </c>
    </row>
    <row r="42" spans="2:10" ht="15.75" outlineLevel="2" x14ac:dyDescent="0.25">
      <c r="B42" s="20">
        <v>4</v>
      </c>
      <c r="C42" s="23" t="s">
        <v>41</v>
      </c>
      <c r="D42" s="24"/>
      <c r="E42" s="25">
        <f>'[1]Свод ФАП 2022 МО'!D39</f>
        <v>590</v>
      </c>
      <c r="F42" s="24" t="s">
        <v>16</v>
      </c>
      <c r="G42" s="24">
        <v>1</v>
      </c>
      <c r="H42" s="26">
        <f t="shared" si="2"/>
        <v>0.68</v>
      </c>
      <c r="I42" s="22">
        <f>ROUND('[1]Свод ФАП 2022 соответст-е треб'!N39/1000,2)</f>
        <v>735.57</v>
      </c>
      <c r="J42" s="22">
        <f t="shared" si="1"/>
        <v>61.3</v>
      </c>
    </row>
    <row r="43" spans="2:10" ht="15.75" outlineLevel="2" x14ac:dyDescent="0.25">
      <c r="B43" s="20">
        <v>5</v>
      </c>
      <c r="C43" s="23" t="s">
        <v>42</v>
      </c>
      <c r="D43" s="24"/>
      <c r="E43" s="25">
        <f>'[1]Свод ФАП 2022 МО'!D40</f>
        <v>591</v>
      </c>
      <c r="F43" s="24" t="s">
        <v>16</v>
      </c>
      <c r="G43" s="24">
        <v>1</v>
      </c>
      <c r="H43" s="26">
        <f t="shared" si="2"/>
        <v>0.68</v>
      </c>
      <c r="I43" s="22">
        <f>ROUND('[1]Свод ФАП 2022 соответст-е треб'!N40/1000,2)</f>
        <v>735.57</v>
      </c>
      <c r="J43" s="22">
        <f t="shared" si="1"/>
        <v>61.3</v>
      </c>
    </row>
    <row r="44" spans="2:10" ht="15.75" outlineLevel="2" x14ac:dyDescent="0.25">
      <c r="B44" s="20">
        <v>6</v>
      </c>
      <c r="C44" s="23" t="s">
        <v>43</v>
      </c>
      <c r="D44" s="24"/>
      <c r="E44" s="25">
        <f>'[1]Свод ФАП 2022 МО'!D41</f>
        <v>636</v>
      </c>
      <c r="F44" s="24" t="s">
        <v>16</v>
      </c>
      <c r="G44" s="24">
        <v>1</v>
      </c>
      <c r="H44" s="26">
        <f t="shared" si="2"/>
        <v>0.68</v>
      </c>
      <c r="I44" s="22">
        <f>ROUND('[1]Свод ФАП 2022 соответст-е треб'!N41/1000,2)</f>
        <v>735.57</v>
      </c>
      <c r="J44" s="22">
        <f t="shared" si="1"/>
        <v>61.3</v>
      </c>
    </row>
    <row r="45" spans="2:10" ht="15.75" outlineLevel="2" x14ac:dyDescent="0.25">
      <c r="B45" s="20">
        <v>7</v>
      </c>
      <c r="C45" s="23" t="s">
        <v>44</v>
      </c>
      <c r="D45" s="24"/>
      <c r="E45" s="25">
        <f>'[1]Свод ФАП 2022 МО'!D42</f>
        <v>129</v>
      </c>
      <c r="F45" s="24" t="s">
        <v>16</v>
      </c>
      <c r="G45" s="24">
        <v>1</v>
      </c>
      <c r="H45" s="26">
        <f t="shared" si="2"/>
        <v>0.55000000000000004</v>
      </c>
      <c r="I45" s="22">
        <f>ROUND('[1]Свод ФАП 2022 соответст-е треб'!N42/1000,2)</f>
        <v>595.22</v>
      </c>
      <c r="J45" s="22">
        <f t="shared" si="1"/>
        <v>49.6</v>
      </c>
    </row>
    <row r="46" spans="2:10" ht="15.75" outlineLevel="2" x14ac:dyDescent="0.25">
      <c r="B46" s="20">
        <v>8</v>
      </c>
      <c r="C46" s="23" t="s">
        <v>45</v>
      </c>
      <c r="D46" s="24"/>
      <c r="E46" s="25">
        <f>'[1]Свод ФАП 2022 МО'!D43</f>
        <v>308</v>
      </c>
      <c r="F46" s="24" t="s">
        <v>16</v>
      </c>
      <c r="G46" s="24">
        <v>1</v>
      </c>
      <c r="H46" s="26">
        <f t="shared" si="2"/>
        <v>0.68</v>
      </c>
      <c r="I46" s="22">
        <f>ROUND('[1]Свод ФАП 2022 соответст-е треб'!N43/1000,2)</f>
        <v>735.57</v>
      </c>
      <c r="J46" s="22">
        <f t="shared" si="1"/>
        <v>61.3</v>
      </c>
    </row>
    <row r="47" spans="2:10" ht="15.75" outlineLevel="2" x14ac:dyDescent="0.25">
      <c r="B47" s="20">
        <v>9</v>
      </c>
      <c r="C47" s="23" t="s">
        <v>46</v>
      </c>
      <c r="D47" s="24"/>
      <c r="E47" s="25">
        <f>'[1]Свод ФАП 2022 МО'!D44</f>
        <v>582</v>
      </c>
      <c r="F47" s="24" t="s">
        <v>16</v>
      </c>
      <c r="G47" s="24">
        <v>1</v>
      </c>
      <c r="H47" s="26">
        <f t="shared" si="2"/>
        <v>0.68</v>
      </c>
      <c r="I47" s="22">
        <f>ROUND('[1]Свод ФАП 2022 соответст-е треб'!N44/1000,2)</f>
        <v>735.57</v>
      </c>
      <c r="J47" s="22">
        <f t="shared" si="1"/>
        <v>61.3</v>
      </c>
    </row>
    <row r="48" spans="2:10" ht="15.75" outlineLevel="2" x14ac:dyDescent="0.25">
      <c r="B48" s="20">
        <v>10</v>
      </c>
      <c r="C48" s="23" t="s">
        <v>47</v>
      </c>
      <c r="D48" s="24"/>
      <c r="E48" s="25">
        <f>'[1]Свод ФАП 2022 МО'!D45</f>
        <v>600</v>
      </c>
      <c r="F48" s="24" t="s">
        <v>16</v>
      </c>
      <c r="G48" s="24">
        <v>1</v>
      </c>
      <c r="H48" s="26">
        <f t="shared" si="2"/>
        <v>0.68</v>
      </c>
      <c r="I48" s="22">
        <f>ROUND('[1]Свод ФАП 2022 соответст-е треб'!N45/1000,2)</f>
        <v>735.57</v>
      </c>
      <c r="J48" s="22">
        <f t="shared" si="1"/>
        <v>61.3</v>
      </c>
    </row>
    <row r="49" spans="2:10" ht="15.75" outlineLevel="2" x14ac:dyDescent="0.25">
      <c r="B49" s="20">
        <v>11</v>
      </c>
      <c r="C49" s="23" t="s">
        <v>48</v>
      </c>
      <c r="D49" s="24"/>
      <c r="E49" s="25">
        <f>'[1]Свод ФАП 2022 МО'!D46</f>
        <v>362</v>
      </c>
      <c r="F49" s="24" t="s">
        <v>16</v>
      </c>
      <c r="G49" s="24">
        <v>1</v>
      </c>
      <c r="H49" s="26">
        <f t="shared" si="2"/>
        <v>0.42</v>
      </c>
      <c r="I49" s="22">
        <f>ROUND('[1]Свод ФАП 2022 соответст-е треб'!N46/1000,2)</f>
        <v>454.86</v>
      </c>
      <c r="J49" s="22">
        <f t="shared" si="1"/>
        <v>37.909999999999997</v>
      </c>
    </row>
    <row r="50" spans="2:10" ht="18.75" outlineLevel="1" x14ac:dyDescent="0.25">
      <c r="B50" s="29"/>
      <c r="C50" s="15" t="s">
        <v>29</v>
      </c>
      <c r="D50" s="16">
        <v>1</v>
      </c>
      <c r="E50" s="17"/>
      <c r="F50" s="16"/>
      <c r="G50" s="16"/>
      <c r="H50" s="18"/>
      <c r="I50" s="19"/>
      <c r="J50" s="22"/>
    </row>
    <row r="51" spans="2:10" ht="15.75" outlineLevel="2" x14ac:dyDescent="0.25">
      <c r="B51" s="20">
        <v>12</v>
      </c>
      <c r="C51" s="30" t="s">
        <v>49</v>
      </c>
      <c r="D51" s="24"/>
      <c r="E51" s="25">
        <f>'[1]Свод ФАП 2022 МО'!D49</f>
        <v>1027</v>
      </c>
      <c r="F51" s="24" t="s">
        <v>16</v>
      </c>
      <c r="G51" s="24">
        <v>1</v>
      </c>
      <c r="H51" s="26">
        <f>ROUND(I51/$F$239,2)</f>
        <v>0.43</v>
      </c>
      <c r="I51" s="22">
        <f>ROUND('[1]Свод ФАП 2022 соответст-е треб'!N48/1000,2)</f>
        <v>735.57</v>
      </c>
      <c r="J51" s="22">
        <f t="shared" si="1"/>
        <v>61.3</v>
      </c>
    </row>
    <row r="52" spans="2:10" ht="15.75" x14ac:dyDescent="0.25">
      <c r="B52" s="27">
        <v>3</v>
      </c>
      <c r="C52" s="15" t="s">
        <v>50</v>
      </c>
      <c r="D52" s="16">
        <f>D53+D61+D70</f>
        <v>16</v>
      </c>
      <c r="E52" s="17"/>
      <c r="F52" s="16"/>
      <c r="G52" s="16"/>
      <c r="H52" s="18"/>
      <c r="I52" s="19">
        <f>SUM(I54:I60,I62:I69,I71)</f>
        <v>14543.269999999997</v>
      </c>
      <c r="J52" s="19">
        <f t="shared" si="1"/>
        <v>1211.94</v>
      </c>
    </row>
    <row r="53" spans="2:10" ht="18.75" outlineLevel="1" x14ac:dyDescent="0.25">
      <c r="B53" s="20"/>
      <c r="C53" s="15" t="s">
        <v>14</v>
      </c>
      <c r="D53" s="16">
        <v>7</v>
      </c>
      <c r="E53" s="17"/>
      <c r="F53" s="16"/>
      <c r="G53" s="16"/>
      <c r="H53" s="18"/>
      <c r="I53" s="19"/>
      <c r="J53" s="22"/>
    </row>
    <row r="54" spans="2:10" ht="15.75" outlineLevel="2" x14ac:dyDescent="0.25">
      <c r="B54" s="20">
        <v>1</v>
      </c>
      <c r="C54" s="23" t="s">
        <v>51</v>
      </c>
      <c r="D54" s="24"/>
      <c r="E54" s="25">
        <f>'[1]Свод ФАП 2022 МО'!D53</f>
        <v>754</v>
      </c>
      <c r="F54" s="24" t="s">
        <v>16</v>
      </c>
      <c r="G54" s="24">
        <v>1</v>
      </c>
      <c r="H54" s="26">
        <f t="shared" ref="H54:H60" si="3">ROUND(I54/$F$238,2)</f>
        <v>0.68</v>
      </c>
      <c r="I54" s="22">
        <f>ROUND('[1]Свод ФАП 2022 соответст-е треб'!N51/1000,2)</f>
        <v>735.57</v>
      </c>
      <c r="J54" s="22">
        <f t="shared" si="1"/>
        <v>61.3</v>
      </c>
    </row>
    <row r="55" spans="2:10" ht="15.75" outlineLevel="2" x14ac:dyDescent="0.25">
      <c r="B55" s="20">
        <v>2</v>
      </c>
      <c r="C55" s="23" t="s">
        <v>52</v>
      </c>
      <c r="D55" s="24"/>
      <c r="E55" s="25">
        <f>'[1]Свод ФАП 2022 МО'!D54</f>
        <v>473</v>
      </c>
      <c r="F55" s="24" t="s">
        <v>16</v>
      </c>
      <c r="G55" s="24">
        <v>1</v>
      </c>
      <c r="H55" s="26">
        <f t="shared" si="3"/>
        <v>0.42</v>
      </c>
      <c r="I55" s="22">
        <f>ROUND('[1]Свод ФАП 2022 соответст-е треб'!N52/1000,2)</f>
        <v>454.86</v>
      </c>
      <c r="J55" s="22">
        <f t="shared" si="1"/>
        <v>37.909999999999997</v>
      </c>
    </row>
    <row r="56" spans="2:10" ht="15.75" outlineLevel="2" x14ac:dyDescent="0.25">
      <c r="B56" s="20">
        <v>3</v>
      </c>
      <c r="C56" s="23" t="s">
        <v>53</v>
      </c>
      <c r="D56" s="24"/>
      <c r="E56" s="25">
        <f>'[1]Свод ФАП 2022 МО'!D55</f>
        <v>470</v>
      </c>
      <c r="F56" s="24" t="s">
        <v>16</v>
      </c>
      <c r="G56" s="24">
        <v>1</v>
      </c>
      <c r="H56" s="26">
        <f t="shared" si="3"/>
        <v>0.68</v>
      </c>
      <c r="I56" s="22">
        <f>ROUND('[1]Свод ФАП 2022 соответст-е треб'!N53/1000,2)</f>
        <v>735.57</v>
      </c>
      <c r="J56" s="22">
        <f t="shared" si="1"/>
        <v>61.3</v>
      </c>
    </row>
    <row r="57" spans="2:10" ht="15.75" outlineLevel="2" x14ac:dyDescent="0.25">
      <c r="B57" s="20">
        <v>4</v>
      </c>
      <c r="C57" s="23" t="s">
        <v>54</v>
      </c>
      <c r="D57" s="24"/>
      <c r="E57" s="25">
        <f>'[1]Свод ФАП 2022 МО'!D56</f>
        <v>860</v>
      </c>
      <c r="F57" s="24" t="s">
        <v>16</v>
      </c>
      <c r="G57" s="24">
        <v>1</v>
      </c>
      <c r="H57" s="26">
        <f t="shared" si="3"/>
        <v>0.68</v>
      </c>
      <c r="I57" s="22">
        <f>ROUND('[1]Свод ФАП 2022 соответст-е треб'!N54/1000,2)</f>
        <v>735.57</v>
      </c>
      <c r="J57" s="22">
        <f t="shared" si="1"/>
        <v>61.3</v>
      </c>
    </row>
    <row r="58" spans="2:10" ht="15.75" outlineLevel="2" x14ac:dyDescent="0.25">
      <c r="B58" s="20">
        <v>5</v>
      </c>
      <c r="C58" s="23" t="s">
        <v>55</v>
      </c>
      <c r="D58" s="24"/>
      <c r="E58" s="25">
        <f>'[1]Свод ФАП 2022 МО'!D59</f>
        <v>823</v>
      </c>
      <c r="F58" s="24" t="s">
        <v>16</v>
      </c>
      <c r="G58" s="24">
        <v>1</v>
      </c>
      <c r="H58" s="26">
        <f t="shared" si="3"/>
        <v>0.68</v>
      </c>
      <c r="I58" s="22">
        <f>ROUND('[1]Свод ФАП 2022 соответст-е треб'!N55/1000,2)</f>
        <v>735.57</v>
      </c>
      <c r="J58" s="22">
        <f t="shared" si="1"/>
        <v>61.3</v>
      </c>
    </row>
    <row r="59" spans="2:10" ht="15.75" outlineLevel="2" x14ac:dyDescent="0.25">
      <c r="B59" s="20">
        <v>6</v>
      </c>
      <c r="C59" s="23" t="s">
        <v>56</v>
      </c>
      <c r="D59" s="24"/>
      <c r="E59" s="25">
        <f>'[1]Свод ФАП 2022 МО'!D60</f>
        <v>764</v>
      </c>
      <c r="F59" s="24" t="s">
        <v>16</v>
      </c>
      <c r="G59" s="24">
        <v>1</v>
      </c>
      <c r="H59" s="26">
        <f t="shared" si="3"/>
        <v>0.68</v>
      </c>
      <c r="I59" s="22">
        <f>ROUND('[1]Свод ФАП 2022 соответст-е треб'!N56/1000,2)</f>
        <v>735.57</v>
      </c>
      <c r="J59" s="22">
        <f t="shared" si="1"/>
        <v>61.3</v>
      </c>
    </row>
    <row r="60" spans="2:10" ht="15.75" outlineLevel="2" x14ac:dyDescent="0.25">
      <c r="B60" s="20">
        <v>7</v>
      </c>
      <c r="C60" s="23" t="s">
        <v>58</v>
      </c>
      <c r="D60" s="24"/>
      <c r="E60" s="25">
        <f>'[1]Свод ФАП 2022 МО'!D62</f>
        <v>689</v>
      </c>
      <c r="F60" s="24" t="s">
        <v>16</v>
      </c>
      <c r="G60" s="24">
        <v>1</v>
      </c>
      <c r="H60" s="26">
        <f t="shared" si="3"/>
        <v>0.68</v>
      </c>
      <c r="I60" s="22">
        <f>ROUND('[1]Свод ФАП 2022 соответст-е треб'!N57/1000,2)</f>
        <v>735.57</v>
      </c>
      <c r="J60" s="22">
        <f t="shared" si="1"/>
        <v>61.3</v>
      </c>
    </row>
    <row r="61" spans="2:10" ht="18.75" outlineLevel="1" x14ac:dyDescent="0.25">
      <c r="B61" s="29"/>
      <c r="C61" s="31" t="s">
        <v>29</v>
      </c>
      <c r="D61" s="32">
        <v>8</v>
      </c>
      <c r="E61" s="33"/>
      <c r="F61" s="32"/>
      <c r="G61" s="32"/>
      <c r="H61" s="34"/>
      <c r="I61" s="35"/>
      <c r="J61" s="22"/>
    </row>
    <row r="62" spans="2:10" ht="15.75" outlineLevel="2" x14ac:dyDescent="0.25">
      <c r="B62" s="20">
        <v>8</v>
      </c>
      <c r="C62" s="23" t="s">
        <v>59</v>
      </c>
      <c r="D62" s="24"/>
      <c r="E62" s="25">
        <f>'[1]Свод ФАП 2022 МО'!D64</f>
        <v>1215</v>
      </c>
      <c r="F62" s="24" t="s">
        <v>16</v>
      </c>
      <c r="G62" s="24">
        <v>1</v>
      </c>
      <c r="H62" s="26">
        <f t="shared" ref="H62:H69" si="4">ROUND(I62/$F$239,2)</f>
        <v>0.65</v>
      </c>
      <c r="I62" s="22">
        <f>ROUND('[1]Свод ФАП 2022 соответст-е треб'!N59/1000,2)</f>
        <v>1118.02</v>
      </c>
      <c r="J62" s="22">
        <f t="shared" si="1"/>
        <v>93.17</v>
      </c>
    </row>
    <row r="63" spans="2:10" ht="15.75" outlineLevel="2" x14ac:dyDescent="0.25">
      <c r="B63" s="20">
        <v>9</v>
      </c>
      <c r="C63" s="23" t="s">
        <v>60</v>
      </c>
      <c r="D63" s="24"/>
      <c r="E63" s="25">
        <f>'[1]Свод ФАП 2022 МО'!D65</f>
        <v>1279</v>
      </c>
      <c r="F63" s="24" t="s">
        <v>16</v>
      </c>
      <c r="G63" s="24">
        <v>1</v>
      </c>
      <c r="H63" s="26">
        <f t="shared" si="4"/>
        <v>0.81</v>
      </c>
      <c r="I63" s="22">
        <f>ROUND('[1]Свод ФАП 2022 соответст-е треб'!N60/1000,2)</f>
        <v>1398.73</v>
      </c>
      <c r="J63" s="22">
        <f t="shared" si="1"/>
        <v>116.56</v>
      </c>
    </row>
    <row r="64" spans="2:10" ht="15.75" outlineLevel="2" x14ac:dyDescent="0.25">
      <c r="B64" s="20">
        <v>10</v>
      </c>
      <c r="C64" s="23" t="s">
        <v>61</v>
      </c>
      <c r="D64" s="24"/>
      <c r="E64" s="25">
        <f>'[1]Свод ФАП 2022 МО'!D66</f>
        <v>1167</v>
      </c>
      <c r="F64" s="24" t="s">
        <v>16</v>
      </c>
      <c r="G64" s="24">
        <v>1</v>
      </c>
      <c r="H64" s="26">
        <f t="shared" si="4"/>
        <v>0.49</v>
      </c>
      <c r="I64" s="22">
        <f>ROUND('[1]Свод ФАП 2022 соответст-е треб'!N61/1000,2)</f>
        <v>837.3</v>
      </c>
      <c r="J64" s="22">
        <f t="shared" si="1"/>
        <v>69.78</v>
      </c>
    </row>
    <row r="65" spans="2:10" ht="15.75" outlineLevel="2" x14ac:dyDescent="0.25">
      <c r="B65" s="20">
        <v>11</v>
      </c>
      <c r="C65" s="23" t="s">
        <v>31</v>
      </c>
      <c r="D65" s="24"/>
      <c r="E65" s="25">
        <f>'[1]Свод ФАП 2022 МО'!D67</f>
        <v>1276</v>
      </c>
      <c r="F65" s="24" t="s">
        <v>16</v>
      </c>
      <c r="G65" s="24">
        <v>1</v>
      </c>
      <c r="H65" s="26">
        <f t="shared" si="4"/>
        <v>0.49</v>
      </c>
      <c r="I65" s="22">
        <f>ROUND('[1]Свод ФАП 2022 соответст-е треб'!N62/1000,2)</f>
        <v>837.3</v>
      </c>
      <c r="J65" s="22">
        <f t="shared" si="1"/>
        <v>69.78</v>
      </c>
    </row>
    <row r="66" spans="2:10" ht="15.75" outlineLevel="2" x14ac:dyDescent="0.25">
      <c r="B66" s="20">
        <v>12</v>
      </c>
      <c r="C66" s="23" t="s">
        <v>62</v>
      </c>
      <c r="D66" s="24"/>
      <c r="E66" s="25">
        <f>'[1]Свод ФАП 2022 МО'!D68</f>
        <v>1257</v>
      </c>
      <c r="F66" s="24" t="s">
        <v>16</v>
      </c>
      <c r="G66" s="24">
        <v>1</v>
      </c>
      <c r="H66" s="26">
        <f t="shared" si="4"/>
        <v>0.49</v>
      </c>
      <c r="I66" s="22">
        <f>ROUND('[1]Свод ФАП 2022 соответст-е треб'!N63/1000,2)</f>
        <v>837.3</v>
      </c>
      <c r="J66" s="22">
        <f t="shared" si="1"/>
        <v>69.78</v>
      </c>
    </row>
    <row r="67" spans="2:10" ht="15.75" outlineLevel="2" x14ac:dyDescent="0.25">
      <c r="B67" s="20">
        <v>13</v>
      </c>
      <c r="C67" s="23" t="s">
        <v>63</v>
      </c>
      <c r="D67" s="24"/>
      <c r="E67" s="25">
        <f>'[1]Свод ФАП 2022 МО'!D69</f>
        <v>1316</v>
      </c>
      <c r="F67" s="24" t="s">
        <v>16</v>
      </c>
      <c r="G67" s="24">
        <v>1</v>
      </c>
      <c r="H67" s="26">
        <f t="shared" si="4"/>
        <v>0.65</v>
      </c>
      <c r="I67" s="22">
        <f>ROUND('[1]Свод ФАП 2022 соответст-е треб'!N64/1000,2)</f>
        <v>1118.02</v>
      </c>
      <c r="J67" s="22">
        <f t="shared" si="1"/>
        <v>93.17</v>
      </c>
    </row>
    <row r="68" spans="2:10" ht="15.75" outlineLevel="2" x14ac:dyDescent="0.25">
      <c r="B68" s="20">
        <v>14</v>
      </c>
      <c r="C68" s="23" t="s">
        <v>64</v>
      </c>
      <c r="D68" s="24"/>
      <c r="E68" s="25">
        <f>'[1]Свод ФАП 2022 МО'!D71</f>
        <v>1260</v>
      </c>
      <c r="F68" s="24" t="s">
        <v>16</v>
      </c>
      <c r="G68" s="24">
        <v>1</v>
      </c>
      <c r="H68" s="26">
        <f t="shared" si="4"/>
        <v>0.56999999999999995</v>
      </c>
      <c r="I68" s="22">
        <f>ROUND('[1]Свод ФАП 2022 соответст-е треб'!N65/1000,2)</f>
        <v>977.66</v>
      </c>
      <c r="J68" s="22">
        <f t="shared" si="1"/>
        <v>81.47</v>
      </c>
    </row>
    <row r="69" spans="2:10" ht="15.75" outlineLevel="2" x14ac:dyDescent="0.25">
      <c r="B69" s="20">
        <v>15</v>
      </c>
      <c r="C69" s="23" t="s">
        <v>65</v>
      </c>
      <c r="D69" s="24"/>
      <c r="E69" s="25">
        <f>'[1]Свод ФАП 2022 МО'!D72</f>
        <v>1342</v>
      </c>
      <c r="F69" s="24" t="s">
        <v>16</v>
      </c>
      <c r="G69" s="24">
        <v>1</v>
      </c>
      <c r="H69" s="26">
        <f t="shared" si="4"/>
        <v>0.65</v>
      </c>
      <c r="I69" s="22">
        <f>ROUND('[1]Свод ФАП 2022 соответст-е треб'!N66/1000,2)</f>
        <v>1118.02</v>
      </c>
      <c r="J69" s="22">
        <f t="shared" si="1"/>
        <v>93.17</v>
      </c>
    </row>
    <row r="70" spans="2:10" ht="18.75" outlineLevel="1" x14ac:dyDescent="0.25">
      <c r="B70" s="29"/>
      <c r="C70" s="36" t="s">
        <v>66</v>
      </c>
      <c r="D70" s="32">
        <v>1</v>
      </c>
      <c r="E70" s="33"/>
      <c r="F70" s="32"/>
      <c r="G70" s="32"/>
      <c r="H70" s="34"/>
      <c r="I70" s="35"/>
      <c r="J70" s="22"/>
    </row>
    <row r="71" spans="2:10" ht="15.75" outlineLevel="2" x14ac:dyDescent="0.25">
      <c r="B71" s="20">
        <v>16</v>
      </c>
      <c r="C71" s="23" t="s">
        <v>67</v>
      </c>
      <c r="D71" s="24"/>
      <c r="E71" s="25">
        <f>'[1]Свод ФАП 2022 МО'!D75</f>
        <v>1831</v>
      </c>
      <c r="F71" s="24" t="s">
        <v>16</v>
      </c>
      <c r="G71" s="24">
        <v>1</v>
      </c>
      <c r="H71" s="26">
        <f>ROUND(I71/$F$240,2)</f>
        <v>0.74</v>
      </c>
      <c r="I71" s="22">
        <f>ROUND('[1]Свод ФАП 2022 соответст-е треб'!N68/1000,2)</f>
        <v>1432.64</v>
      </c>
      <c r="J71" s="22">
        <f t="shared" ref="J71:J129" si="5">ROUND(I71/12,2)</f>
        <v>119.39</v>
      </c>
    </row>
    <row r="72" spans="2:10" ht="15.75" x14ac:dyDescent="0.25">
      <c r="B72" s="27">
        <v>4</v>
      </c>
      <c r="C72" s="15" t="s">
        <v>68</v>
      </c>
      <c r="D72" s="16">
        <f>D73+D80</f>
        <v>8</v>
      </c>
      <c r="E72" s="17"/>
      <c r="F72" s="16"/>
      <c r="G72" s="16"/>
      <c r="H72" s="18"/>
      <c r="I72" s="19">
        <f>SUM(I74:I79,I81:I82,)</f>
        <v>6088.02</v>
      </c>
      <c r="J72" s="19">
        <f t="shared" si="5"/>
        <v>507.34</v>
      </c>
    </row>
    <row r="73" spans="2:10" ht="18.75" outlineLevel="1" x14ac:dyDescent="0.25">
      <c r="B73" s="20"/>
      <c r="C73" s="31" t="s">
        <v>14</v>
      </c>
      <c r="D73" s="32">
        <v>6</v>
      </c>
      <c r="E73" s="33"/>
      <c r="F73" s="32"/>
      <c r="G73" s="32"/>
      <c r="H73" s="34"/>
      <c r="I73" s="35"/>
      <c r="J73" s="22"/>
    </row>
    <row r="74" spans="2:10" ht="15.75" outlineLevel="2" x14ac:dyDescent="0.25">
      <c r="B74" s="20">
        <v>1</v>
      </c>
      <c r="C74" s="23" t="s">
        <v>69</v>
      </c>
      <c r="D74" s="24"/>
      <c r="E74" s="25">
        <f>'[1]Свод ФАП 2022 МО'!D78</f>
        <v>753</v>
      </c>
      <c r="F74" s="24" t="s">
        <v>16</v>
      </c>
      <c r="G74" s="24">
        <v>1</v>
      </c>
      <c r="H74" s="26">
        <f t="shared" ref="H74:H79" si="6">ROUND(I74/$F$238,2)</f>
        <v>0.68</v>
      </c>
      <c r="I74" s="22">
        <f>ROUND('[1]Свод ФАП 2022 соответст-е треб'!N71/1000,2)</f>
        <v>735.57</v>
      </c>
      <c r="J74" s="22">
        <f t="shared" si="5"/>
        <v>61.3</v>
      </c>
    </row>
    <row r="75" spans="2:10" ht="15.75" outlineLevel="2" x14ac:dyDescent="0.25">
      <c r="B75" s="20">
        <v>2</v>
      </c>
      <c r="C75" s="23" t="s">
        <v>70</v>
      </c>
      <c r="D75" s="24"/>
      <c r="E75" s="25">
        <f>'[1]Свод ФАП 2022 МО'!D79</f>
        <v>590</v>
      </c>
      <c r="F75" s="24" t="s">
        <v>16</v>
      </c>
      <c r="G75" s="24">
        <v>1</v>
      </c>
      <c r="H75" s="26">
        <f t="shared" si="6"/>
        <v>0.68</v>
      </c>
      <c r="I75" s="22">
        <f>ROUND('[1]Свод ФАП 2022 соответст-е треб'!N72/1000,2)</f>
        <v>735.57</v>
      </c>
      <c r="J75" s="22">
        <f t="shared" si="5"/>
        <v>61.3</v>
      </c>
    </row>
    <row r="76" spans="2:10" ht="15.75" outlineLevel="2" x14ac:dyDescent="0.25">
      <c r="B76" s="20">
        <v>3</v>
      </c>
      <c r="C76" s="23" t="s">
        <v>71</v>
      </c>
      <c r="D76" s="24"/>
      <c r="E76" s="25">
        <f>'[1]Свод ФАП 2022 МО'!D80</f>
        <v>807</v>
      </c>
      <c r="F76" s="24" t="s">
        <v>16</v>
      </c>
      <c r="G76" s="24">
        <v>1</v>
      </c>
      <c r="H76" s="26">
        <f t="shared" si="6"/>
        <v>0.68</v>
      </c>
      <c r="I76" s="22">
        <f>ROUND('[1]Свод ФАП 2022 соответст-е треб'!N73/1000,2)</f>
        <v>735.57</v>
      </c>
      <c r="J76" s="22">
        <f t="shared" si="5"/>
        <v>61.3</v>
      </c>
    </row>
    <row r="77" spans="2:10" ht="15.75" outlineLevel="2" x14ac:dyDescent="0.25">
      <c r="B77" s="20">
        <v>4</v>
      </c>
      <c r="C77" s="23" t="s">
        <v>72</v>
      </c>
      <c r="D77" s="24"/>
      <c r="E77" s="25">
        <f>'[1]Свод ФАП 2022 МО'!D81</f>
        <v>474</v>
      </c>
      <c r="F77" s="24" t="s">
        <v>16</v>
      </c>
      <c r="G77" s="24">
        <v>1</v>
      </c>
      <c r="H77" s="26">
        <f t="shared" si="6"/>
        <v>0.68</v>
      </c>
      <c r="I77" s="22">
        <f>ROUND('[1]Свод ФАП 2022 соответст-е треб'!N74/1000,2)</f>
        <v>735.57</v>
      </c>
      <c r="J77" s="22">
        <f t="shared" si="5"/>
        <v>61.3</v>
      </c>
    </row>
    <row r="78" spans="2:10" ht="15.75" outlineLevel="2" x14ac:dyDescent="0.25">
      <c r="B78" s="20">
        <v>5</v>
      </c>
      <c r="C78" s="23" t="s">
        <v>73</v>
      </c>
      <c r="D78" s="24"/>
      <c r="E78" s="25">
        <f>'[1]Свод ФАП 2022 МО'!D84</f>
        <v>798</v>
      </c>
      <c r="F78" s="24" t="s">
        <v>16</v>
      </c>
      <c r="G78" s="24">
        <v>1</v>
      </c>
      <c r="H78" s="26">
        <f t="shared" si="6"/>
        <v>0.68</v>
      </c>
      <c r="I78" s="22">
        <f>ROUND('[1]Свод ФАП 2022 соответст-е треб'!N75/1000,2)</f>
        <v>735.57</v>
      </c>
      <c r="J78" s="22">
        <f t="shared" si="5"/>
        <v>61.3</v>
      </c>
    </row>
    <row r="79" spans="2:10" ht="15.75" outlineLevel="2" x14ac:dyDescent="0.25">
      <c r="B79" s="20">
        <v>6</v>
      </c>
      <c r="C79" s="23" t="s">
        <v>74</v>
      </c>
      <c r="D79" s="24"/>
      <c r="E79" s="25">
        <f>'[1]Свод ФАП 2022 МО'!D85</f>
        <v>627</v>
      </c>
      <c r="F79" s="24" t="s">
        <v>16</v>
      </c>
      <c r="G79" s="24">
        <v>1</v>
      </c>
      <c r="H79" s="26">
        <f t="shared" si="6"/>
        <v>0.68</v>
      </c>
      <c r="I79" s="22">
        <f>ROUND('[1]Свод ФАП 2022 соответст-е треб'!N76/1000,2)</f>
        <v>735.57</v>
      </c>
      <c r="J79" s="22">
        <f t="shared" si="5"/>
        <v>61.3</v>
      </c>
    </row>
    <row r="80" spans="2:10" ht="18.75" outlineLevel="1" x14ac:dyDescent="0.25">
      <c r="B80" s="29"/>
      <c r="C80" s="31" t="s">
        <v>29</v>
      </c>
      <c r="D80" s="32">
        <v>2</v>
      </c>
      <c r="E80" s="33"/>
      <c r="F80" s="32"/>
      <c r="G80" s="32"/>
      <c r="H80" s="34"/>
      <c r="I80" s="35"/>
      <c r="J80" s="22"/>
    </row>
    <row r="81" spans="2:10" ht="15.75" outlineLevel="2" x14ac:dyDescent="0.25">
      <c r="B81" s="20">
        <v>7</v>
      </c>
      <c r="C81" s="23" t="s">
        <v>75</v>
      </c>
      <c r="D81" s="24"/>
      <c r="E81" s="25">
        <f>'[1]Свод ФАП 2022 МО'!D87</f>
        <v>1120</v>
      </c>
      <c r="F81" s="24" t="s">
        <v>16</v>
      </c>
      <c r="G81" s="24">
        <v>1</v>
      </c>
      <c r="H81" s="26">
        <f>ROUND(I81/$F$239,2)</f>
        <v>0.49</v>
      </c>
      <c r="I81" s="22">
        <f>ROUND('[1]Свод ФАП 2022 соответст-е треб'!N78/1000,2)</f>
        <v>837.3</v>
      </c>
      <c r="J81" s="22">
        <f t="shared" si="5"/>
        <v>69.78</v>
      </c>
    </row>
    <row r="82" spans="2:10" ht="15.75" outlineLevel="2" x14ac:dyDescent="0.25">
      <c r="B82" s="20">
        <v>8</v>
      </c>
      <c r="C82" s="23" t="s">
        <v>76</v>
      </c>
      <c r="D82" s="24"/>
      <c r="E82" s="25">
        <f>'[1]Свод ФАП 2022 МО'!D88</f>
        <v>972</v>
      </c>
      <c r="F82" s="24" t="s">
        <v>16</v>
      </c>
      <c r="G82" s="24">
        <v>1</v>
      </c>
      <c r="H82" s="26">
        <f>ROUND(I82/$F$239,2)</f>
        <v>0.49</v>
      </c>
      <c r="I82" s="22">
        <f>ROUND('[1]Свод ФАП 2022 соответст-е треб'!N79/1000,2)</f>
        <v>837.3</v>
      </c>
      <c r="J82" s="22">
        <f t="shared" si="5"/>
        <v>69.78</v>
      </c>
    </row>
    <row r="83" spans="2:10" ht="15.75" x14ac:dyDescent="0.25">
      <c r="B83" s="27">
        <v>5</v>
      </c>
      <c r="C83" s="15" t="s">
        <v>77</v>
      </c>
      <c r="D83" s="16">
        <f>D84+D96+D101</f>
        <v>17</v>
      </c>
      <c r="E83" s="17"/>
      <c r="F83" s="16"/>
      <c r="G83" s="16"/>
      <c r="H83" s="18"/>
      <c r="I83" s="19">
        <f>SUM(I85:I95,I97:I100,I102:I103)</f>
        <v>14165.41</v>
      </c>
      <c r="J83" s="19">
        <f t="shared" si="5"/>
        <v>1180.45</v>
      </c>
    </row>
    <row r="84" spans="2:10" ht="18.75" outlineLevel="1" x14ac:dyDescent="0.25">
      <c r="B84" s="20"/>
      <c r="C84" s="31" t="s">
        <v>14</v>
      </c>
      <c r="D84" s="32">
        <v>11</v>
      </c>
      <c r="E84" s="33"/>
      <c r="F84" s="32"/>
      <c r="G84" s="32"/>
      <c r="H84" s="34"/>
      <c r="I84" s="35"/>
      <c r="J84" s="22"/>
    </row>
    <row r="85" spans="2:10" ht="15.75" outlineLevel="2" x14ac:dyDescent="0.25">
      <c r="B85" s="20">
        <v>1</v>
      </c>
      <c r="C85" s="23" t="s">
        <v>78</v>
      </c>
      <c r="D85" s="24"/>
      <c r="E85" s="25">
        <f>'[1]Свод ФАП 2022 МО'!D91</f>
        <v>126</v>
      </c>
      <c r="F85" s="24" t="s">
        <v>16</v>
      </c>
      <c r="G85" s="24">
        <v>1</v>
      </c>
      <c r="H85" s="26">
        <f t="shared" ref="H85:H95" si="7">ROUND(I85/$F$238,2)</f>
        <v>0.68</v>
      </c>
      <c r="I85" s="22">
        <f>ROUND('[1]Свод ФАП 2022 соответст-е треб'!N82/1000,2)</f>
        <v>735.57</v>
      </c>
      <c r="J85" s="22">
        <f t="shared" si="5"/>
        <v>61.3</v>
      </c>
    </row>
    <row r="86" spans="2:10" ht="15.75" outlineLevel="2" x14ac:dyDescent="0.25">
      <c r="B86" s="20">
        <v>2</v>
      </c>
      <c r="C86" s="23" t="s">
        <v>79</v>
      </c>
      <c r="D86" s="24"/>
      <c r="E86" s="25">
        <f>'[1]Свод ФАП 2022 МО'!D92</f>
        <v>188</v>
      </c>
      <c r="F86" s="24" t="s">
        <v>16</v>
      </c>
      <c r="G86" s="24">
        <v>1</v>
      </c>
      <c r="H86" s="26">
        <f t="shared" si="7"/>
        <v>0.28999999999999998</v>
      </c>
      <c r="I86" s="22">
        <f>ROUND('[1]Свод ФАП 2022 соответст-е треб'!N83/1000,2)</f>
        <v>314.5</v>
      </c>
      <c r="J86" s="22">
        <f t="shared" si="5"/>
        <v>26.21</v>
      </c>
    </row>
    <row r="87" spans="2:10" ht="15.75" outlineLevel="2" x14ac:dyDescent="0.25">
      <c r="B87" s="20">
        <v>3</v>
      </c>
      <c r="C87" s="23" t="s">
        <v>80</v>
      </c>
      <c r="D87" s="24"/>
      <c r="E87" s="25">
        <f>'[1]Свод ФАП 2022 МО'!D93</f>
        <v>703</v>
      </c>
      <c r="F87" s="24" t="s">
        <v>16</v>
      </c>
      <c r="G87" s="24">
        <v>1</v>
      </c>
      <c r="H87" s="26">
        <f t="shared" si="7"/>
        <v>0.68</v>
      </c>
      <c r="I87" s="22">
        <f>ROUND('[1]Свод ФАП 2022 соответст-е треб'!N84/1000,2)</f>
        <v>735.57</v>
      </c>
      <c r="J87" s="22">
        <f t="shared" si="5"/>
        <v>61.3</v>
      </c>
    </row>
    <row r="88" spans="2:10" ht="15.75" outlineLevel="2" x14ac:dyDescent="0.25">
      <c r="B88" s="20">
        <v>4</v>
      </c>
      <c r="C88" s="23" t="s">
        <v>81</v>
      </c>
      <c r="D88" s="24"/>
      <c r="E88" s="25">
        <f>'[1]Свод ФАП 2022 МО'!D94</f>
        <v>344</v>
      </c>
      <c r="F88" s="24" t="s">
        <v>16</v>
      </c>
      <c r="G88" s="24">
        <v>1</v>
      </c>
      <c r="H88" s="26">
        <f t="shared" si="7"/>
        <v>0.68</v>
      </c>
      <c r="I88" s="22">
        <f>ROUND('[1]Свод ФАП 2022 соответст-е треб'!N85/1000,2)</f>
        <v>735.57</v>
      </c>
      <c r="J88" s="22">
        <f t="shared" si="5"/>
        <v>61.3</v>
      </c>
    </row>
    <row r="89" spans="2:10" ht="15.75" outlineLevel="2" x14ac:dyDescent="0.25">
      <c r="B89" s="20">
        <v>5</v>
      </c>
      <c r="C89" s="23" t="s">
        <v>82</v>
      </c>
      <c r="D89" s="24"/>
      <c r="E89" s="25">
        <f>'[1]Свод ФАП 2022 МО'!D95</f>
        <v>701</v>
      </c>
      <c r="F89" s="24" t="s">
        <v>16</v>
      </c>
      <c r="G89" s="24">
        <v>1</v>
      </c>
      <c r="H89" s="26">
        <f t="shared" si="7"/>
        <v>0.68</v>
      </c>
      <c r="I89" s="22">
        <f>ROUND('[1]Свод ФАП 2022 соответст-е треб'!N86/1000,2)</f>
        <v>735.57</v>
      </c>
      <c r="J89" s="22">
        <f t="shared" si="5"/>
        <v>61.3</v>
      </c>
    </row>
    <row r="90" spans="2:10" ht="15.75" outlineLevel="2" x14ac:dyDescent="0.25">
      <c r="B90" s="20">
        <v>6</v>
      </c>
      <c r="C90" s="23" t="s">
        <v>83</v>
      </c>
      <c r="D90" s="24"/>
      <c r="E90" s="25">
        <f>'[1]Свод ФАП 2022 МО'!D96</f>
        <v>541</v>
      </c>
      <c r="F90" s="24" t="s">
        <v>16</v>
      </c>
      <c r="G90" s="24">
        <v>1</v>
      </c>
      <c r="H90" s="26">
        <f t="shared" si="7"/>
        <v>0.68</v>
      </c>
      <c r="I90" s="22">
        <f>ROUND('[1]Свод ФАП 2022 соответст-е треб'!N87/1000,2)</f>
        <v>735.57</v>
      </c>
      <c r="J90" s="22">
        <f t="shared" si="5"/>
        <v>61.3</v>
      </c>
    </row>
    <row r="91" spans="2:10" ht="15.75" outlineLevel="2" x14ac:dyDescent="0.25">
      <c r="B91" s="20">
        <v>7</v>
      </c>
      <c r="C91" s="23" t="s">
        <v>84</v>
      </c>
      <c r="D91" s="24"/>
      <c r="E91" s="25">
        <f>'[1]Свод ФАП 2022 МО'!D97</f>
        <v>879</v>
      </c>
      <c r="F91" s="24" t="s">
        <v>16</v>
      </c>
      <c r="G91" s="24">
        <v>1</v>
      </c>
      <c r="H91" s="26">
        <f t="shared" si="7"/>
        <v>0.68</v>
      </c>
      <c r="I91" s="22">
        <f>ROUND('[1]Свод ФАП 2022 соответст-е треб'!N88/1000,2)</f>
        <v>735.57</v>
      </c>
      <c r="J91" s="22">
        <f t="shared" si="5"/>
        <v>61.3</v>
      </c>
    </row>
    <row r="92" spans="2:10" ht="15.75" outlineLevel="2" x14ac:dyDescent="0.25">
      <c r="B92" s="20">
        <v>8</v>
      </c>
      <c r="C92" s="23" t="s">
        <v>85</v>
      </c>
      <c r="D92" s="24"/>
      <c r="E92" s="25">
        <f>'[1]Свод ФАП 2022 МО'!D98</f>
        <v>506</v>
      </c>
      <c r="F92" s="24" t="s">
        <v>16</v>
      </c>
      <c r="G92" s="24">
        <v>1</v>
      </c>
      <c r="H92" s="26">
        <f t="shared" si="7"/>
        <v>0.68</v>
      </c>
      <c r="I92" s="22">
        <f>ROUND('[1]Свод ФАП 2022 соответст-е треб'!N89/1000,2)</f>
        <v>735.57</v>
      </c>
      <c r="J92" s="22">
        <f t="shared" si="5"/>
        <v>61.3</v>
      </c>
    </row>
    <row r="93" spans="2:10" ht="15.75" outlineLevel="2" x14ac:dyDescent="0.25">
      <c r="B93" s="20">
        <v>9</v>
      </c>
      <c r="C93" s="23" t="s">
        <v>86</v>
      </c>
      <c r="D93" s="24"/>
      <c r="E93" s="25">
        <f>'[1]Свод ФАП 2022 МО'!D99</f>
        <v>839</v>
      </c>
      <c r="F93" s="24" t="s">
        <v>16</v>
      </c>
      <c r="G93" s="24">
        <v>1</v>
      </c>
      <c r="H93" s="26">
        <f t="shared" si="7"/>
        <v>0.68</v>
      </c>
      <c r="I93" s="22">
        <f>ROUND('[1]Свод ФАП 2022 соответст-е треб'!N90/1000,2)</f>
        <v>735.57</v>
      </c>
      <c r="J93" s="22">
        <f t="shared" si="5"/>
        <v>61.3</v>
      </c>
    </row>
    <row r="94" spans="2:10" ht="15.75" outlineLevel="2" x14ac:dyDescent="0.25">
      <c r="B94" s="20">
        <v>10</v>
      </c>
      <c r="C94" s="23" t="s">
        <v>87</v>
      </c>
      <c r="D94" s="24"/>
      <c r="E94" s="25">
        <f>'[1]Свод ФАП 2022 МО'!D100</f>
        <v>767</v>
      </c>
      <c r="F94" s="24" t="s">
        <v>16</v>
      </c>
      <c r="G94" s="24">
        <v>1</v>
      </c>
      <c r="H94" s="26">
        <f t="shared" si="7"/>
        <v>0.42</v>
      </c>
      <c r="I94" s="22">
        <f>ROUND('[1]Свод ФАП 2022 соответст-е треб'!N91/1000,2)</f>
        <v>454.86</v>
      </c>
      <c r="J94" s="22">
        <f t="shared" si="5"/>
        <v>37.909999999999997</v>
      </c>
    </row>
    <row r="95" spans="2:10" ht="15.75" outlineLevel="2" x14ac:dyDescent="0.25">
      <c r="B95" s="20">
        <v>11</v>
      </c>
      <c r="C95" s="23" t="s">
        <v>88</v>
      </c>
      <c r="D95" s="24"/>
      <c r="E95" s="25">
        <f>'[1]Свод ФАП 2022 МО'!D101</f>
        <v>283</v>
      </c>
      <c r="F95" s="24" t="s">
        <v>16</v>
      </c>
      <c r="G95" s="24">
        <v>1</v>
      </c>
      <c r="H95" s="26">
        <f t="shared" si="7"/>
        <v>0.42</v>
      </c>
      <c r="I95" s="22">
        <f>ROUND('[1]Свод ФАП 2022 соответст-е треб'!N92/1000,2)</f>
        <v>454.86</v>
      </c>
      <c r="J95" s="22">
        <f t="shared" si="5"/>
        <v>37.909999999999997</v>
      </c>
    </row>
    <row r="96" spans="2:10" ht="18.75" outlineLevel="1" x14ac:dyDescent="0.25">
      <c r="B96" s="20"/>
      <c r="C96" s="31" t="s">
        <v>29</v>
      </c>
      <c r="D96" s="32">
        <v>4</v>
      </c>
      <c r="E96" s="33"/>
      <c r="F96" s="32"/>
      <c r="G96" s="32"/>
      <c r="H96" s="34"/>
      <c r="I96" s="35"/>
      <c r="J96" s="22"/>
    </row>
    <row r="97" spans="2:10" ht="15.75" outlineLevel="2" x14ac:dyDescent="0.25">
      <c r="B97" s="20">
        <v>12</v>
      </c>
      <c r="C97" s="23" t="s">
        <v>89</v>
      </c>
      <c r="D97" s="24"/>
      <c r="E97" s="25">
        <f>'[1]Свод ФАП 2022 МО'!D103</f>
        <v>1016</v>
      </c>
      <c r="F97" s="24" t="s">
        <v>16</v>
      </c>
      <c r="G97" s="24">
        <v>1</v>
      </c>
      <c r="H97" s="26">
        <f>ROUND(I97/$F$239,2)</f>
        <v>0.49</v>
      </c>
      <c r="I97" s="22">
        <f>ROUND('[1]Свод ФАП 2022 соответст-е треб'!N94/1000,2)</f>
        <v>837.3</v>
      </c>
      <c r="J97" s="22">
        <f t="shared" si="5"/>
        <v>69.78</v>
      </c>
    </row>
    <row r="98" spans="2:10" ht="15.75" outlineLevel="2" x14ac:dyDescent="0.25">
      <c r="B98" s="20">
        <v>13</v>
      </c>
      <c r="C98" s="23" t="s">
        <v>90</v>
      </c>
      <c r="D98" s="24"/>
      <c r="E98" s="25">
        <f>'[1]Свод ФАП 2022 МО'!D104</f>
        <v>1388</v>
      </c>
      <c r="F98" s="24" t="s">
        <v>16</v>
      </c>
      <c r="G98" s="24">
        <v>1</v>
      </c>
      <c r="H98" s="26">
        <f>ROUND(I98/$F$239,2)</f>
        <v>0.81</v>
      </c>
      <c r="I98" s="22">
        <f>ROUND('[1]Свод ФАП 2022 соответст-е треб'!N95/1000,2)</f>
        <v>1398.73</v>
      </c>
      <c r="J98" s="22">
        <f t="shared" si="5"/>
        <v>116.56</v>
      </c>
    </row>
    <row r="99" spans="2:10" ht="15.75" outlineLevel="2" x14ac:dyDescent="0.25">
      <c r="B99" s="20">
        <v>14</v>
      </c>
      <c r="C99" s="23" t="s">
        <v>91</v>
      </c>
      <c r="D99" s="24"/>
      <c r="E99" s="25">
        <f>'[1]Свод ФАП 2022 МО'!D105</f>
        <v>1283</v>
      </c>
      <c r="F99" s="24" t="s">
        <v>16</v>
      </c>
      <c r="G99" s="24">
        <v>1</v>
      </c>
      <c r="H99" s="26">
        <f>ROUND(I99/$F$239,2)</f>
        <v>0.81</v>
      </c>
      <c r="I99" s="22">
        <f>ROUND('[1]Свод ФАП 2022 соответст-е треб'!N96/1000,2)</f>
        <v>1398.73</v>
      </c>
      <c r="J99" s="22">
        <f t="shared" si="5"/>
        <v>116.56</v>
      </c>
    </row>
    <row r="100" spans="2:10" ht="15.75" outlineLevel="2" x14ac:dyDescent="0.25">
      <c r="B100" s="20">
        <v>15</v>
      </c>
      <c r="C100" s="23" t="s">
        <v>92</v>
      </c>
      <c r="D100" s="24"/>
      <c r="E100" s="25">
        <f>'[1]Свод ФАП 2022 МО'!D106</f>
        <v>902</v>
      </c>
      <c r="F100" s="24" t="s">
        <v>16</v>
      </c>
      <c r="G100" s="24">
        <v>1</v>
      </c>
      <c r="H100" s="26">
        <f>ROUND(I100/$F$239,2)</f>
        <v>0.49</v>
      </c>
      <c r="I100" s="22">
        <f>ROUND('[1]Свод ФАП 2022 соответст-е треб'!N97/1000,2)</f>
        <v>837.3</v>
      </c>
      <c r="J100" s="22">
        <f t="shared" si="5"/>
        <v>69.78</v>
      </c>
    </row>
    <row r="101" spans="2:10" ht="18.75" outlineLevel="1" x14ac:dyDescent="0.25">
      <c r="B101" s="20"/>
      <c r="C101" s="31" t="s">
        <v>66</v>
      </c>
      <c r="D101" s="32">
        <v>2</v>
      </c>
      <c r="E101" s="33"/>
      <c r="F101" s="32"/>
      <c r="G101" s="32"/>
      <c r="H101" s="34"/>
      <c r="I101" s="35"/>
      <c r="J101" s="22"/>
    </row>
    <row r="102" spans="2:10" ht="15.75" outlineLevel="2" x14ac:dyDescent="0.25">
      <c r="B102" s="20">
        <v>16</v>
      </c>
      <c r="C102" s="23" t="s">
        <v>93</v>
      </c>
      <c r="D102" s="24"/>
      <c r="E102" s="25">
        <f>'[1]Свод ФАП 2022 МО'!D108</f>
        <v>1538</v>
      </c>
      <c r="F102" s="24" t="s">
        <v>16</v>
      </c>
      <c r="G102" s="24">
        <v>1</v>
      </c>
      <c r="H102" s="26">
        <f>ROUND(I102/$F$240,2)</f>
        <v>0.45</v>
      </c>
      <c r="I102" s="22">
        <f>ROUND('[1]Свод ФАП 2022 соответст-е треб'!N99/1000,2)</f>
        <v>871.21</v>
      </c>
      <c r="J102" s="22">
        <f t="shared" si="5"/>
        <v>72.599999999999994</v>
      </c>
    </row>
    <row r="103" spans="2:10" ht="15.75" outlineLevel="2" x14ac:dyDescent="0.25">
      <c r="B103" s="20">
        <v>17</v>
      </c>
      <c r="C103" s="23" t="s">
        <v>94</v>
      </c>
      <c r="D103" s="24"/>
      <c r="E103" s="25">
        <f>'[1]Свод ФАП 2022 МО'!D109</f>
        <v>1690</v>
      </c>
      <c r="F103" s="24" t="s">
        <v>16</v>
      </c>
      <c r="G103" s="24">
        <v>1</v>
      </c>
      <c r="H103" s="26">
        <f>ROUND(I103/$F$240,2)</f>
        <v>0.89</v>
      </c>
      <c r="I103" s="22">
        <f>ROUND('[1]Свод ФАП 2022 соответст-е треб'!N100/1000,2)</f>
        <v>1713.36</v>
      </c>
      <c r="J103" s="22">
        <f t="shared" si="5"/>
        <v>142.78</v>
      </c>
    </row>
    <row r="104" spans="2:10" ht="15.75" x14ac:dyDescent="0.25">
      <c r="B104" s="14">
        <v>6</v>
      </c>
      <c r="C104" s="37" t="s">
        <v>95</v>
      </c>
      <c r="D104" s="16">
        <f>D105+D116</f>
        <v>11</v>
      </c>
      <c r="E104" s="17"/>
      <c r="F104" s="16"/>
      <c r="G104" s="16"/>
      <c r="H104" s="18"/>
      <c r="I104" s="19">
        <f>SUM(I106:I115,I117)</f>
        <v>6929.8200000000006</v>
      </c>
      <c r="J104" s="19">
        <f t="shared" si="5"/>
        <v>577.49</v>
      </c>
    </row>
    <row r="105" spans="2:10" ht="18.75" outlineLevel="1" x14ac:dyDescent="0.25">
      <c r="B105" s="20"/>
      <c r="C105" s="31" t="s">
        <v>14</v>
      </c>
      <c r="D105" s="32">
        <v>10</v>
      </c>
      <c r="E105" s="33"/>
      <c r="F105" s="32"/>
      <c r="G105" s="32"/>
      <c r="H105" s="34"/>
      <c r="I105" s="35"/>
      <c r="J105" s="22"/>
    </row>
    <row r="106" spans="2:10" ht="15.75" outlineLevel="2" x14ac:dyDescent="0.25">
      <c r="B106" s="20">
        <v>1</v>
      </c>
      <c r="C106" s="23" t="s">
        <v>96</v>
      </c>
      <c r="D106" s="24"/>
      <c r="E106" s="25">
        <f>'[1]Свод ФАП 2022 МО'!D112</f>
        <v>551</v>
      </c>
      <c r="F106" s="24" t="s">
        <v>16</v>
      </c>
      <c r="G106" s="24">
        <v>1</v>
      </c>
      <c r="H106" s="26">
        <f t="shared" ref="H106:H115" si="8">ROUND(I106/$F$238,2)</f>
        <v>0.55000000000000004</v>
      </c>
      <c r="I106" s="22">
        <f>ROUND('[1]Свод ФАП 2022 соответст-е треб'!N103/1000,2)</f>
        <v>595.22</v>
      </c>
      <c r="J106" s="22">
        <f t="shared" si="5"/>
        <v>49.6</v>
      </c>
    </row>
    <row r="107" spans="2:10" ht="15.75" outlineLevel="2" x14ac:dyDescent="0.25">
      <c r="B107" s="20">
        <v>2</v>
      </c>
      <c r="C107" s="23" t="s">
        <v>97</v>
      </c>
      <c r="D107" s="24"/>
      <c r="E107" s="25">
        <f>'[1]Свод ФАП 2022 МО'!D113</f>
        <v>772</v>
      </c>
      <c r="F107" s="24" t="s">
        <v>16</v>
      </c>
      <c r="G107" s="24">
        <v>1</v>
      </c>
      <c r="H107" s="26">
        <f t="shared" si="8"/>
        <v>0.55000000000000004</v>
      </c>
      <c r="I107" s="22">
        <f>ROUND('[1]Свод ФАП 2022 соответст-е треб'!N104/1000,2)</f>
        <v>595.22</v>
      </c>
      <c r="J107" s="22">
        <f t="shared" si="5"/>
        <v>49.6</v>
      </c>
    </row>
    <row r="108" spans="2:10" ht="15.75" outlineLevel="2" x14ac:dyDescent="0.25">
      <c r="B108" s="20">
        <v>3</v>
      </c>
      <c r="C108" s="23" t="s">
        <v>98</v>
      </c>
      <c r="D108" s="24"/>
      <c r="E108" s="25">
        <f>'[1]Свод ФАП 2022 МО'!D114</f>
        <v>485</v>
      </c>
      <c r="F108" s="24" t="s">
        <v>16</v>
      </c>
      <c r="G108" s="24">
        <v>1</v>
      </c>
      <c r="H108" s="26">
        <f t="shared" si="8"/>
        <v>0.68</v>
      </c>
      <c r="I108" s="22">
        <f>ROUND('[1]Свод ФАП 2022 соответст-е треб'!N105/1000,2)</f>
        <v>735.57</v>
      </c>
      <c r="J108" s="22">
        <f t="shared" si="5"/>
        <v>61.3</v>
      </c>
    </row>
    <row r="109" spans="2:10" ht="15.75" outlineLevel="2" x14ac:dyDescent="0.25">
      <c r="B109" s="20">
        <v>4</v>
      </c>
      <c r="C109" s="23" t="s">
        <v>99</v>
      </c>
      <c r="D109" s="24"/>
      <c r="E109" s="25">
        <f>'[1]Свод ФАП 2022 МО'!D115</f>
        <v>351</v>
      </c>
      <c r="F109" s="24" t="s">
        <v>16</v>
      </c>
      <c r="G109" s="24">
        <v>1</v>
      </c>
      <c r="H109" s="26">
        <f t="shared" si="8"/>
        <v>0.42</v>
      </c>
      <c r="I109" s="22">
        <f>ROUND('[1]Свод ФАП 2022 соответст-е треб'!N106/1000,2)</f>
        <v>454.86</v>
      </c>
      <c r="J109" s="22">
        <f t="shared" si="5"/>
        <v>37.909999999999997</v>
      </c>
    </row>
    <row r="110" spans="2:10" ht="15.75" outlineLevel="2" x14ac:dyDescent="0.25">
      <c r="B110" s="20">
        <v>5</v>
      </c>
      <c r="C110" s="23" t="s">
        <v>100</v>
      </c>
      <c r="D110" s="24"/>
      <c r="E110" s="25">
        <f>'[1]Свод ФАП 2022 МО'!D116</f>
        <v>738</v>
      </c>
      <c r="F110" s="24" t="s">
        <v>16</v>
      </c>
      <c r="G110" s="24">
        <v>1</v>
      </c>
      <c r="H110" s="26">
        <f t="shared" si="8"/>
        <v>0.68</v>
      </c>
      <c r="I110" s="22">
        <f>ROUND('[1]Свод ФАП 2022 соответст-е треб'!N107/1000,2)</f>
        <v>735.57</v>
      </c>
      <c r="J110" s="22">
        <f t="shared" si="5"/>
        <v>61.3</v>
      </c>
    </row>
    <row r="111" spans="2:10" ht="15.75" outlineLevel="2" x14ac:dyDescent="0.25">
      <c r="B111" s="20">
        <v>6</v>
      </c>
      <c r="C111" s="23" t="s">
        <v>101</v>
      </c>
      <c r="D111" s="24"/>
      <c r="E111" s="25">
        <f>'[1]Свод ФАП 2022 МО'!D117</f>
        <v>510</v>
      </c>
      <c r="F111" s="24" t="s">
        <v>16</v>
      </c>
      <c r="G111" s="24">
        <v>1</v>
      </c>
      <c r="H111" s="26">
        <f t="shared" si="8"/>
        <v>0.42</v>
      </c>
      <c r="I111" s="22">
        <f>ROUND('[1]Свод ФАП 2022 соответст-е треб'!N108/1000,2)</f>
        <v>454.86</v>
      </c>
      <c r="J111" s="22">
        <f t="shared" si="5"/>
        <v>37.909999999999997</v>
      </c>
    </row>
    <row r="112" spans="2:10" ht="15.75" outlineLevel="2" x14ac:dyDescent="0.25">
      <c r="B112" s="20">
        <v>7</v>
      </c>
      <c r="C112" s="23" t="s">
        <v>102</v>
      </c>
      <c r="D112" s="24"/>
      <c r="E112" s="25">
        <f>'[1]Свод ФАП 2022 МО'!D118</f>
        <v>677</v>
      </c>
      <c r="F112" s="24" t="s">
        <v>16</v>
      </c>
      <c r="G112" s="24">
        <v>1</v>
      </c>
      <c r="H112" s="26">
        <f t="shared" si="8"/>
        <v>0.68</v>
      </c>
      <c r="I112" s="22">
        <f>ROUND('[1]Свод ФАП 2022 соответст-е треб'!N109/1000,2)</f>
        <v>735.57</v>
      </c>
      <c r="J112" s="22">
        <f t="shared" si="5"/>
        <v>61.3</v>
      </c>
    </row>
    <row r="113" spans="2:10" ht="15.75" outlineLevel="2" x14ac:dyDescent="0.25">
      <c r="B113" s="20">
        <v>8</v>
      </c>
      <c r="C113" s="23" t="s">
        <v>57</v>
      </c>
      <c r="D113" s="24"/>
      <c r="E113" s="25">
        <f>'[1]Свод ФАП 2022 МО'!D119</f>
        <v>627</v>
      </c>
      <c r="F113" s="24" t="s">
        <v>16</v>
      </c>
      <c r="G113" s="24">
        <v>1</v>
      </c>
      <c r="H113" s="26">
        <f t="shared" si="8"/>
        <v>0.68</v>
      </c>
      <c r="I113" s="22">
        <f>ROUND('[1]Свод ФАП 2022 соответст-е треб'!N110/1000,2)</f>
        <v>735.57</v>
      </c>
      <c r="J113" s="22">
        <f t="shared" si="5"/>
        <v>61.3</v>
      </c>
    </row>
    <row r="114" spans="2:10" ht="15.75" outlineLevel="2" x14ac:dyDescent="0.25">
      <c r="B114" s="20">
        <v>9</v>
      </c>
      <c r="C114" s="23" t="s">
        <v>103</v>
      </c>
      <c r="D114" s="24"/>
      <c r="E114" s="25">
        <f>'[1]Свод ФАП 2022 МО'!D120</f>
        <v>517</v>
      </c>
      <c r="F114" s="24" t="s">
        <v>16</v>
      </c>
      <c r="G114" s="24">
        <v>1</v>
      </c>
      <c r="H114" s="26">
        <f t="shared" si="8"/>
        <v>0.55000000000000004</v>
      </c>
      <c r="I114" s="22">
        <f>ROUND('[1]Свод ФАП 2022 соответст-е треб'!N111/1000,2)</f>
        <v>595.22</v>
      </c>
      <c r="J114" s="22">
        <f t="shared" si="5"/>
        <v>49.6</v>
      </c>
    </row>
    <row r="115" spans="2:10" ht="15.75" outlineLevel="2" x14ac:dyDescent="0.25">
      <c r="B115" s="20">
        <v>10</v>
      </c>
      <c r="C115" s="23" t="s">
        <v>104</v>
      </c>
      <c r="D115" s="24"/>
      <c r="E115" s="25">
        <f>'[1]Свод ФАП 2022 МО'!D121</f>
        <v>370</v>
      </c>
      <c r="F115" s="24" t="s">
        <v>16</v>
      </c>
      <c r="G115" s="24">
        <v>1</v>
      </c>
      <c r="H115" s="26">
        <f t="shared" si="8"/>
        <v>0.42</v>
      </c>
      <c r="I115" s="22">
        <f>ROUND('[1]Свод ФАП 2022 соответст-е треб'!N112/1000,2)</f>
        <v>454.86</v>
      </c>
      <c r="J115" s="22">
        <f t="shared" si="5"/>
        <v>37.909999999999997</v>
      </c>
    </row>
    <row r="116" spans="2:10" ht="18.75" outlineLevel="1" x14ac:dyDescent="0.25">
      <c r="B116" s="29"/>
      <c r="C116" s="31" t="s">
        <v>29</v>
      </c>
      <c r="D116" s="32">
        <v>1</v>
      </c>
      <c r="E116" s="33"/>
      <c r="F116" s="32"/>
      <c r="G116" s="32"/>
      <c r="H116" s="34"/>
      <c r="I116" s="35"/>
      <c r="J116" s="22"/>
    </row>
    <row r="117" spans="2:10" ht="15.75" outlineLevel="2" x14ac:dyDescent="0.25">
      <c r="B117" s="20">
        <v>11</v>
      </c>
      <c r="C117" s="23" t="s">
        <v>105</v>
      </c>
      <c r="D117" s="24"/>
      <c r="E117" s="25">
        <f>'[1]Свод ФАП 2022 МО'!D123</f>
        <v>909</v>
      </c>
      <c r="F117" s="24" t="s">
        <v>16</v>
      </c>
      <c r="G117" s="24">
        <v>1</v>
      </c>
      <c r="H117" s="26">
        <f>ROUND(I117/$F$239,2)</f>
        <v>0.49</v>
      </c>
      <c r="I117" s="22">
        <f>ROUND('[1]Свод ФАП 2022 соответст-е треб'!N114/1000,2)</f>
        <v>837.3</v>
      </c>
      <c r="J117" s="22">
        <f t="shared" si="5"/>
        <v>69.78</v>
      </c>
    </row>
    <row r="118" spans="2:10" ht="15" customHeight="1" x14ac:dyDescent="0.25">
      <c r="B118" s="14">
        <v>7</v>
      </c>
      <c r="C118" s="37" t="s">
        <v>106</v>
      </c>
      <c r="D118" s="16">
        <f>D119</f>
        <v>1</v>
      </c>
      <c r="E118" s="17"/>
      <c r="F118" s="16"/>
      <c r="G118" s="16"/>
      <c r="H118" s="18"/>
      <c r="I118" s="19">
        <f>SUM(I120)</f>
        <v>735.57</v>
      </c>
      <c r="J118" s="19">
        <f t="shared" si="5"/>
        <v>61.3</v>
      </c>
    </row>
    <row r="119" spans="2:10" ht="18.75" outlineLevel="1" x14ac:dyDescent="0.25">
      <c r="B119" s="20"/>
      <c r="C119" s="31" t="s">
        <v>14</v>
      </c>
      <c r="D119" s="32">
        <v>1</v>
      </c>
      <c r="E119" s="33"/>
      <c r="F119" s="32"/>
      <c r="G119" s="32"/>
      <c r="H119" s="34"/>
      <c r="I119" s="35"/>
      <c r="J119" s="22"/>
    </row>
    <row r="120" spans="2:10" ht="15.75" outlineLevel="2" x14ac:dyDescent="0.25">
      <c r="B120" s="20">
        <v>1</v>
      </c>
      <c r="C120" s="23" t="s">
        <v>107</v>
      </c>
      <c r="D120" s="24"/>
      <c r="E120" s="25">
        <f>'[1]Свод ФАП 2022 МО'!D126</f>
        <v>750</v>
      </c>
      <c r="F120" s="24" t="s">
        <v>16</v>
      </c>
      <c r="G120" s="24">
        <v>1</v>
      </c>
      <c r="H120" s="26">
        <f>ROUND(I120/$F$238,2)</f>
        <v>0.68</v>
      </c>
      <c r="I120" s="22">
        <f>ROUND('[1]Свод ФАП 2022 соответст-е треб'!N117/1000,2)</f>
        <v>735.57</v>
      </c>
      <c r="J120" s="22">
        <f t="shared" si="5"/>
        <v>61.3</v>
      </c>
    </row>
    <row r="121" spans="2:10" ht="15.75" x14ac:dyDescent="0.25">
      <c r="B121" s="27">
        <v>8</v>
      </c>
      <c r="C121" s="15" t="s">
        <v>108</v>
      </c>
      <c r="D121" s="16">
        <f>D122+D130</f>
        <v>9</v>
      </c>
      <c r="E121" s="17"/>
      <c r="F121" s="16"/>
      <c r="G121" s="16"/>
      <c r="H121" s="18"/>
      <c r="I121" s="19">
        <f>SUM(I123:I129,I131:I132)</f>
        <v>6823.59</v>
      </c>
      <c r="J121" s="19">
        <f t="shared" si="5"/>
        <v>568.63</v>
      </c>
    </row>
    <row r="122" spans="2:10" ht="18.75" outlineLevel="1" x14ac:dyDescent="0.25">
      <c r="B122" s="20"/>
      <c r="C122" s="31" t="s">
        <v>14</v>
      </c>
      <c r="D122" s="32">
        <v>7</v>
      </c>
      <c r="E122" s="33"/>
      <c r="F122" s="32"/>
      <c r="G122" s="32"/>
      <c r="H122" s="34"/>
      <c r="I122" s="35"/>
      <c r="J122" s="22"/>
    </row>
    <row r="123" spans="2:10" ht="15.75" outlineLevel="2" x14ac:dyDescent="0.25">
      <c r="B123" s="20">
        <v>1</v>
      </c>
      <c r="C123" s="23" t="s">
        <v>109</v>
      </c>
      <c r="D123" s="24"/>
      <c r="E123" s="25">
        <f>'[1]Свод ФАП 2022 МО'!D129</f>
        <v>642</v>
      </c>
      <c r="F123" s="24" t="s">
        <v>16</v>
      </c>
      <c r="G123" s="24">
        <v>1</v>
      </c>
      <c r="H123" s="26">
        <f t="shared" ref="H123:H129" si="9">ROUND(I123/$F$238,2)</f>
        <v>0.68</v>
      </c>
      <c r="I123" s="22">
        <f>ROUND('[1]Свод ФАП 2022 соответст-е треб'!N120/1000,2)</f>
        <v>735.57</v>
      </c>
      <c r="J123" s="22">
        <f t="shared" si="5"/>
        <v>61.3</v>
      </c>
    </row>
    <row r="124" spans="2:10" ht="15.75" outlineLevel="2" x14ac:dyDescent="0.25">
      <c r="B124" s="20">
        <v>2</v>
      </c>
      <c r="C124" s="23" t="s">
        <v>110</v>
      </c>
      <c r="D124" s="24"/>
      <c r="E124" s="25">
        <f>'[1]Свод ФАП 2022 МО'!D131</f>
        <v>674</v>
      </c>
      <c r="F124" s="24" t="s">
        <v>16</v>
      </c>
      <c r="G124" s="24">
        <v>1</v>
      </c>
      <c r="H124" s="26">
        <f t="shared" si="9"/>
        <v>0.68</v>
      </c>
      <c r="I124" s="22">
        <f>ROUND('[1]Свод ФАП 2022 соответст-е треб'!N121/1000,2)</f>
        <v>735.57</v>
      </c>
      <c r="J124" s="22">
        <f t="shared" si="5"/>
        <v>61.3</v>
      </c>
    </row>
    <row r="125" spans="2:10" ht="15.75" outlineLevel="2" x14ac:dyDescent="0.25">
      <c r="B125" s="20">
        <v>3</v>
      </c>
      <c r="C125" s="23" t="s">
        <v>111</v>
      </c>
      <c r="D125" s="24"/>
      <c r="E125" s="25">
        <f>'[1]Свод ФАП 2022 МО'!D133</f>
        <v>886</v>
      </c>
      <c r="F125" s="24" t="s">
        <v>16</v>
      </c>
      <c r="G125" s="24">
        <v>1</v>
      </c>
      <c r="H125" s="26">
        <f t="shared" si="9"/>
        <v>0.68</v>
      </c>
      <c r="I125" s="22">
        <f>ROUND('[1]Свод ФАП 2022 соответст-е треб'!N122/1000,2)</f>
        <v>735.57</v>
      </c>
      <c r="J125" s="22">
        <f t="shared" si="5"/>
        <v>61.3</v>
      </c>
    </row>
    <row r="126" spans="2:10" ht="15.75" outlineLevel="2" x14ac:dyDescent="0.25">
      <c r="B126" s="20">
        <v>4</v>
      </c>
      <c r="C126" s="23" t="s">
        <v>112</v>
      </c>
      <c r="D126" s="24"/>
      <c r="E126" s="25">
        <f>'[1]Свод ФАП 2022 МО'!D134</f>
        <v>535</v>
      </c>
      <c r="F126" s="24" t="s">
        <v>16</v>
      </c>
      <c r="G126" s="24">
        <v>1</v>
      </c>
      <c r="H126" s="26">
        <f t="shared" si="9"/>
        <v>0.68</v>
      </c>
      <c r="I126" s="22">
        <f>ROUND('[1]Свод ФАП 2022 соответст-е треб'!N123/1000,2)</f>
        <v>735.57</v>
      </c>
      <c r="J126" s="22">
        <f t="shared" si="5"/>
        <v>61.3</v>
      </c>
    </row>
    <row r="127" spans="2:10" ht="15.75" outlineLevel="2" x14ac:dyDescent="0.25">
      <c r="B127" s="20">
        <v>5</v>
      </c>
      <c r="C127" s="23" t="s">
        <v>113</v>
      </c>
      <c r="D127" s="24"/>
      <c r="E127" s="25">
        <f>'[1]Свод ФАП 2022 МО'!D135</f>
        <v>493</v>
      </c>
      <c r="F127" s="24" t="s">
        <v>16</v>
      </c>
      <c r="G127" s="24">
        <v>1</v>
      </c>
      <c r="H127" s="26">
        <f t="shared" si="9"/>
        <v>0.68</v>
      </c>
      <c r="I127" s="22">
        <f>ROUND('[1]Свод ФАП 2022 соответст-е треб'!N124/1000,2)</f>
        <v>735.57</v>
      </c>
      <c r="J127" s="22">
        <f t="shared" si="5"/>
        <v>61.3</v>
      </c>
    </row>
    <row r="128" spans="2:10" ht="15.75" outlineLevel="2" x14ac:dyDescent="0.25">
      <c r="B128" s="20">
        <v>6</v>
      </c>
      <c r="C128" s="23" t="s">
        <v>81</v>
      </c>
      <c r="D128" s="24"/>
      <c r="E128" s="25">
        <f>'[1]Свод ФАП 2022 МО'!D136</f>
        <v>445</v>
      </c>
      <c r="F128" s="24" t="s">
        <v>16</v>
      </c>
      <c r="G128" s="24">
        <v>1</v>
      </c>
      <c r="H128" s="26">
        <f t="shared" si="9"/>
        <v>0.68</v>
      </c>
      <c r="I128" s="22">
        <f>ROUND('[1]Свод ФАП 2022 соответст-е треб'!N125/1000,2)</f>
        <v>735.57</v>
      </c>
      <c r="J128" s="22">
        <f t="shared" si="5"/>
        <v>61.3</v>
      </c>
    </row>
    <row r="129" spans="2:10" ht="15.75" outlineLevel="2" x14ac:dyDescent="0.25">
      <c r="B129" s="20">
        <v>7</v>
      </c>
      <c r="C129" s="23" t="s">
        <v>114</v>
      </c>
      <c r="D129" s="24"/>
      <c r="E129" s="25">
        <f>'[1]Свод ФАП 2022 МО'!D137</f>
        <v>404</v>
      </c>
      <c r="F129" s="24" t="s">
        <v>16</v>
      </c>
      <c r="G129" s="24">
        <v>1</v>
      </c>
      <c r="H129" s="26">
        <f t="shared" si="9"/>
        <v>0.68</v>
      </c>
      <c r="I129" s="22">
        <f>ROUND('[1]Свод ФАП 2022 соответст-е треб'!N126/1000,2)</f>
        <v>735.57</v>
      </c>
      <c r="J129" s="22">
        <f t="shared" si="5"/>
        <v>61.3</v>
      </c>
    </row>
    <row r="130" spans="2:10" ht="18.75" outlineLevel="1" x14ac:dyDescent="0.25">
      <c r="B130" s="29"/>
      <c r="C130" s="31" t="s">
        <v>29</v>
      </c>
      <c r="D130" s="32">
        <v>2</v>
      </c>
      <c r="E130" s="33"/>
      <c r="F130" s="32"/>
      <c r="G130" s="32"/>
      <c r="H130" s="34"/>
      <c r="I130" s="35"/>
      <c r="J130" s="22"/>
    </row>
    <row r="131" spans="2:10" ht="15.75" outlineLevel="2" x14ac:dyDescent="0.25">
      <c r="B131" s="20">
        <v>8</v>
      </c>
      <c r="C131" s="23" t="s">
        <v>115</v>
      </c>
      <c r="D131" s="24"/>
      <c r="E131" s="25">
        <f>'[1]Свод ФАП 2022 МО'!D139</f>
        <v>920</v>
      </c>
      <c r="F131" s="24" t="s">
        <v>16</v>
      </c>
      <c r="G131" s="24">
        <v>1</v>
      </c>
      <c r="H131" s="26">
        <f>ROUND(I131/F239,2)</f>
        <v>0.49</v>
      </c>
      <c r="I131" s="22">
        <f>ROUND('[1]Свод ФАП 2022 соответст-е треб'!N128/1000,2)</f>
        <v>837.3</v>
      </c>
      <c r="J131" s="22">
        <f t="shared" ref="J131:J194" si="10">ROUND(I131/12,2)</f>
        <v>69.78</v>
      </c>
    </row>
    <row r="132" spans="2:10" ht="15.75" outlineLevel="2" x14ac:dyDescent="0.25">
      <c r="B132" s="20">
        <v>9</v>
      </c>
      <c r="C132" s="23" t="s">
        <v>116</v>
      </c>
      <c r="D132" s="24"/>
      <c r="E132" s="25">
        <f>'[1]Свод ФАП 2022 МО'!D140</f>
        <v>955</v>
      </c>
      <c r="F132" s="24" t="s">
        <v>16</v>
      </c>
      <c r="G132" s="24">
        <v>1</v>
      </c>
      <c r="H132" s="26">
        <f>ROUND(I132/F240,2)</f>
        <v>0.43</v>
      </c>
      <c r="I132" s="22">
        <f>ROUND('[1]Свод ФАП 2022 соответст-е треб'!N129/1000,2)</f>
        <v>837.3</v>
      </c>
      <c r="J132" s="22">
        <f t="shared" si="10"/>
        <v>69.78</v>
      </c>
    </row>
    <row r="133" spans="2:10" ht="15.75" x14ac:dyDescent="0.25">
      <c r="B133" s="27">
        <v>9</v>
      </c>
      <c r="C133" s="15" t="s">
        <v>117</v>
      </c>
      <c r="D133" s="16">
        <f>D134+D147</f>
        <v>14</v>
      </c>
      <c r="E133" s="17"/>
      <c r="F133" s="16"/>
      <c r="G133" s="16"/>
      <c r="H133" s="18"/>
      <c r="I133" s="38">
        <f>SUM(I135:I146,I148:I149)</f>
        <v>10378.859999999999</v>
      </c>
      <c r="J133" s="38">
        <f t="shared" si="10"/>
        <v>864.91</v>
      </c>
    </row>
    <row r="134" spans="2:10" ht="18.75" outlineLevel="1" x14ac:dyDescent="0.25">
      <c r="B134" s="20"/>
      <c r="C134" s="31" t="s">
        <v>14</v>
      </c>
      <c r="D134" s="32">
        <v>12</v>
      </c>
      <c r="E134" s="33"/>
      <c r="F134" s="32"/>
      <c r="G134" s="32"/>
      <c r="H134" s="34"/>
      <c r="I134" s="35"/>
      <c r="J134" s="22"/>
    </row>
    <row r="135" spans="2:10" ht="15.75" outlineLevel="2" x14ac:dyDescent="0.25">
      <c r="B135" s="20">
        <v>1</v>
      </c>
      <c r="C135" s="23" t="s">
        <v>118</v>
      </c>
      <c r="D135" s="24"/>
      <c r="E135" s="25">
        <f>'[1]Свод ФАП 2022 МО'!D143</f>
        <v>160</v>
      </c>
      <c r="F135" s="24" t="s">
        <v>16</v>
      </c>
      <c r="G135" s="24">
        <v>1</v>
      </c>
      <c r="H135" s="26">
        <f t="shared" ref="H135:H146" si="11">ROUND(I135/$F$238,2)</f>
        <v>0.68</v>
      </c>
      <c r="I135" s="22">
        <f>ROUND('[1]Свод ФАП 2022 соответст-е треб'!N132/1000,2)</f>
        <v>735.57</v>
      </c>
      <c r="J135" s="22">
        <f t="shared" si="10"/>
        <v>61.3</v>
      </c>
    </row>
    <row r="136" spans="2:10" ht="15.75" outlineLevel="2" x14ac:dyDescent="0.25">
      <c r="B136" s="20">
        <v>2</v>
      </c>
      <c r="C136" s="23" t="s">
        <v>71</v>
      </c>
      <c r="D136" s="24"/>
      <c r="E136" s="25">
        <f>'[1]Свод ФАП 2022 МО'!D145</f>
        <v>366</v>
      </c>
      <c r="F136" s="24" t="s">
        <v>16</v>
      </c>
      <c r="G136" s="24">
        <v>1</v>
      </c>
      <c r="H136" s="26">
        <f t="shared" si="11"/>
        <v>0.68</v>
      </c>
      <c r="I136" s="22">
        <f>ROUND('[1]Свод ФАП 2022 соответст-е треб'!N133/1000,2)</f>
        <v>735.57</v>
      </c>
      <c r="J136" s="22">
        <f t="shared" si="10"/>
        <v>61.3</v>
      </c>
    </row>
    <row r="137" spans="2:10" ht="15.75" outlineLevel="2" x14ac:dyDescent="0.25">
      <c r="B137" s="20">
        <v>3</v>
      </c>
      <c r="C137" s="23" t="s">
        <v>119</v>
      </c>
      <c r="D137" s="24"/>
      <c r="E137" s="25">
        <f>'[1]Свод ФАП 2022 МО'!D146</f>
        <v>246</v>
      </c>
      <c r="F137" s="24" t="s">
        <v>16</v>
      </c>
      <c r="G137" s="24">
        <v>1</v>
      </c>
      <c r="H137" s="26">
        <f t="shared" si="11"/>
        <v>0.68</v>
      </c>
      <c r="I137" s="22">
        <f>ROUND('[1]Свод ФАП 2022 соответст-е треб'!N134/1000,2)</f>
        <v>735.57</v>
      </c>
      <c r="J137" s="22">
        <f t="shared" si="10"/>
        <v>61.3</v>
      </c>
    </row>
    <row r="138" spans="2:10" ht="15.75" outlineLevel="2" x14ac:dyDescent="0.25">
      <c r="B138" s="20">
        <v>4</v>
      </c>
      <c r="C138" s="23" t="s">
        <v>120</v>
      </c>
      <c r="D138" s="24"/>
      <c r="E138" s="25">
        <f>'[1]Свод ФАП 2022 МО'!D147</f>
        <v>476</v>
      </c>
      <c r="F138" s="24" t="s">
        <v>16</v>
      </c>
      <c r="G138" s="24">
        <v>1</v>
      </c>
      <c r="H138" s="26">
        <f t="shared" si="11"/>
        <v>0.68</v>
      </c>
      <c r="I138" s="22">
        <f>ROUND('[1]Свод ФАП 2022 соответст-е треб'!N135/1000,2)</f>
        <v>735.57</v>
      </c>
      <c r="J138" s="22">
        <f t="shared" si="10"/>
        <v>61.3</v>
      </c>
    </row>
    <row r="139" spans="2:10" ht="15.75" outlineLevel="2" x14ac:dyDescent="0.25">
      <c r="B139" s="20">
        <v>5</v>
      </c>
      <c r="C139" s="23" t="s">
        <v>121</v>
      </c>
      <c r="D139" s="24"/>
      <c r="E139" s="25">
        <f>'[1]Свод ФАП 2022 МО'!D148</f>
        <v>466</v>
      </c>
      <c r="F139" s="24" t="s">
        <v>16</v>
      </c>
      <c r="G139" s="24">
        <v>1</v>
      </c>
      <c r="H139" s="26">
        <f t="shared" si="11"/>
        <v>0.68</v>
      </c>
      <c r="I139" s="22">
        <f>ROUND('[1]Свод ФАП 2022 соответст-е треб'!N136/1000,2)</f>
        <v>735.57</v>
      </c>
      <c r="J139" s="22">
        <f t="shared" si="10"/>
        <v>61.3</v>
      </c>
    </row>
    <row r="140" spans="2:10" ht="15.75" outlineLevel="2" x14ac:dyDescent="0.25">
      <c r="B140" s="20">
        <v>6</v>
      </c>
      <c r="C140" s="23" t="s">
        <v>122</v>
      </c>
      <c r="D140" s="24"/>
      <c r="E140" s="25">
        <f>'[1]Свод ФАП 2022 МО'!D149</f>
        <v>442</v>
      </c>
      <c r="F140" s="24" t="s">
        <v>16</v>
      </c>
      <c r="G140" s="24">
        <v>1</v>
      </c>
      <c r="H140" s="26">
        <f t="shared" si="11"/>
        <v>0.68</v>
      </c>
      <c r="I140" s="22">
        <f>ROUND('[1]Свод ФАП 2022 соответст-е треб'!N137/1000,2)</f>
        <v>735.57</v>
      </c>
      <c r="J140" s="22">
        <f t="shared" si="10"/>
        <v>61.3</v>
      </c>
    </row>
    <row r="141" spans="2:10" ht="15.75" outlineLevel="2" x14ac:dyDescent="0.25">
      <c r="B141" s="20">
        <v>7</v>
      </c>
      <c r="C141" s="23" t="s">
        <v>123</v>
      </c>
      <c r="D141" s="24"/>
      <c r="E141" s="25">
        <f>'[1]Свод ФАП 2022 МО'!D150</f>
        <v>502</v>
      </c>
      <c r="F141" s="24" t="s">
        <v>16</v>
      </c>
      <c r="G141" s="24">
        <v>1</v>
      </c>
      <c r="H141" s="26">
        <f t="shared" si="11"/>
        <v>0.68</v>
      </c>
      <c r="I141" s="22">
        <f>ROUND('[1]Свод ФАП 2022 соответст-е треб'!N138/1000,2)</f>
        <v>735.57</v>
      </c>
      <c r="J141" s="22">
        <f t="shared" si="10"/>
        <v>61.3</v>
      </c>
    </row>
    <row r="142" spans="2:10" ht="15.75" outlineLevel="2" x14ac:dyDescent="0.25">
      <c r="B142" s="20">
        <v>8</v>
      </c>
      <c r="C142" s="23" t="s">
        <v>124</v>
      </c>
      <c r="D142" s="24"/>
      <c r="E142" s="25">
        <f>'[1]Свод ФАП 2022 МО'!D151</f>
        <v>356</v>
      </c>
      <c r="F142" s="24" t="s">
        <v>16</v>
      </c>
      <c r="G142" s="24">
        <v>1</v>
      </c>
      <c r="H142" s="26">
        <f t="shared" si="11"/>
        <v>0.68</v>
      </c>
      <c r="I142" s="22">
        <f>ROUND('[1]Свод ФАП 2022 соответст-е треб'!N139/1000,2)</f>
        <v>735.57</v>
      </c>
      <c r="J142" s="22">
        <f t="shared" si="10"/>
        <v>61.3</v>
      </c>
    </row>
    <row r="143" spans="2:10" ht="15.75" outlineLevel="2" x14ac:dyDescent="0.25">
      <c r="B143" s="20">
        <v>9</v>
      </c>
      <c r="C143" s="23" t="s">
        <v>125</v>
      </c>
      <c r="D143" s="24"/>
      <c r="E143" s="25">
        <f>'[1]Свод ФАП 2022 МО'!D152</f>
        <v>884</v>
      </c>
      <c r="F143" s="24" t="s">
        <v>16</v>
      </c>
      <c r="G143" s="24">
        <v>1</v>
      </c>
      <c r="H143" s="26">
        <f t="shared" si="11"/>
        <v>0.68</v>
      </c>
      <c r="I143" s="22">
        <f>ROUND('[1]Свод ФАП 2022 соответст-е треб'!N140/1000,2)</f>
        <v>735.57</v>
      </c>
      <c r="J143" s="22">
        <f t="shared" si="10"/>
        <v>61.3</v>
      </c>
    </row>
    <row r="144" spans="2:10" ht="15.75" outlineLevel="2" x14ac:dyDescent="0.25">
      <c r="B144" s="39">
        <v>10</v>
      </c>
      <c r="C144" s="40" t="s">
        <v>126</v>
      </c>
      <c r="D144" s="13"/>
      <c r="E144" s="25">
        <f>'[1]Свод ФАП 2022 МО'!D153</f>
        <v>592</v>
      </c>
      <c r="F144" s="13" t="s">
        <v>16</v>
      </c>
      <c r="G144" s="24">
        <v>1</v>
      </c>
      <c r="H144" s="28">
        <f t="shared" si="11"/>
        <v>0.56000000000000005</v>
      </c>
      <c r="I144" s="38">
        <f>ROUND('[1]Свод ФАП 2022 соответст-е треб'!N141/1000,2)</f>
        <v>612.98</v>
      </c>
      <c r="J144" s="38">
        <f t="shared" si="10"/>
        <v>51.08</v>
      </c>
    </row>
    <row r="145" spans="2:10" ht="15.75" outlineLevel="2" x14ac:dyDescent="0.25">
      <c r="B145" s="20">
        <v>11</v>
      </c>
      <c r="C145" s="23" t="s">
        <v>127</v>
      </c>
      <c r="D145" s="24"/>
      <c r="E145" s="25">
        <f>'[1]Свод ФАП 2022 МО'!D154</f>
        <v>584</v>
      </c>
      <c r="F145" s="24" t="s">
        <v>16</v>
      </c>
      <c r="G145" s="24">
        <v>1</v>
      </c>
      <c r="H145" s="26">
        <f t="shared" si="11"/>
        <v>0.42</v>
      </c>
      <c r="I145" s="22">
        <f>ROUND('[1]Свод ФАП 2022 соответст-е треб'!N142/1000,2)</f>
        <v>454.86</v>
      </c>
      <c r="J145" s="22">
        <f t="shared" si="10"/>
        <v>37.909999999999997</v>
      </c>
    </row>
    <row r="146" spans="2:10" ht="15.75" outlineLevel="2" x14ac:dyDescent="0.25">
      <c r="B146" s="20">
        <v>12</v>
      </c>
      <c r="C146" s="23" t="s">
        <v>128</v>
      </c>
      <c r="D146" s="24"/>
      <c r="E146" s="25">
        <f>'[1]Свод ФАП 2022 МО'!D155</f>
        <v>400</v>
      </c>
      <c r="F146" s="24" t="s">
        <v>16</v>
      </c>
      <c r="G146" s="24">
        <v>1</v>
      </c>
      <c r="H146" s="26">
        <f t="shared" si="11"/>
        <v>0.68</v>
      </c>
      <c r="I146" s="22">
        <f>ROUND('[1]Свод ФАП 2022 соответст-е треб'!N143/1000,2)</f>
        <v>735.57</v>
      </c>
      <c r="J146" s="22">
        <f t="shared" si="10"/>
        <v>61.3</v>
      </c>
    </row>
    <row r="147" spans="2:10" ht="18.75" outlineLevel="1" x14ac:dyDescent="0.25">
      <c r="B147" s="29"/>
      <c r="C147" s="31" t="s">
        <v>29</v>
      </c>
      <c r="D147" s="32">
        <v>2</v>
      </c>
      <c r="E147" s="33"/>
      <c r="F147" s="32"/>
      <c r="G147" s="32"/>
      <c r="H147" s="34"/>
      <c r="I147" s="35"/>
      <c r="J147" s="22"/>
    </row>
    <row r="148" spans="2:10" ht="15.75" outlineLevel="2" x14ac:dyDescent="0.25">
      <c r="B148" s="20">
        <v>13</v>
      </c>
      <c r="C148" s="23" t="s">
        <v>129</v>
      </c>
      <c r="D148" s="24"/>
      <c r="E148" s="25">
        <f>'[1]Свод ФАП 2022 МО'!D157</f>
        <v>980</v>
      </c>
      <c r="F148" s="24" t="s">
        <v>16</v>
      </c>
      <c r="G148" s="24">
        <v>1</v>
      </c>
      <c r="H148" s="26">
        <f>ROUND(I148/$F$239,2)</f>
        <v>0.65</v>
      </c>
      <c r="I148" s="22">
        <f>ROUND('[1]Свод ФАП 2022 соответст-е треб'!N145/1000,2)</f>
        <v>1118.02</v>
      </c>
      <c r="J148" s="22">
        <f t="shared" si="10"/>
        <v>93.17</v>
      </c>
    </row>
    <row r="149" spans="2:10" ht="15.75" outlineLevel="2" x14ac:dyDescent="0.25">
      <c r="B149" s="20">
        <v>14</v>
      </c>
      <c r="C149" s="23" t="s">
        <v>130</v>
      </c>
      <c r="D149" s="24"/>
      <c r="E149" s="25">
        <f>'[1]Свод ФАП 2022 МО'!D158</f>
        <v>904</v>
      </c>
      <c r="F149" s="24" t="s">
        <v>16</v>
      </c>
      <c r="G149" s="24">
        <v>1</v>
      </c>
      <c r="H149" s="26">
        <f>ROUND(I149/$F$239,2)</f>
        <v>0.49</v>
      </c>
      <c r="I149" s="22">
        <f>ROUND('[1]Свод ФАП 2022 соответст-е треб'!N146/1000,2)</f>
        <v>837.3</v>
      </c>
      <c r="J149" s="22">
        <f t="shared" si="10"/>
        <v>69.78</v>
      </c>
    </row>
    <row r="150" spans="2:10" ht="15.75" x14ac:dyDescent="0.25">
      <c r="B150" s="27">
        <v>10</v>
      </c>
      <c r="C150" s="15" t="s">
        <v>131</v>
      </c>
      <c r="D150" s="16">
        <f>D151</f>
        <v>17</v>
      </c>
      <c r="E150" s="17"/>
      <c r="F150" s="16"/>
      <c r="G150" s="16"/>
      <c r="H150" s="18"/>
      <c r="I150" s="19">
        <f>SUM(I152:I168)</f>
        <v>11101.129999999997</v>
      </c>
      <c r="J150" s="19">
        <f t="shared" si="10"/>
        <v>925.09</v>
      </c>
    </row>
    <row r="151" spans="2:10" ht="18.75" outlineLevel="1" x14ac:dyDescent="0.25">
      <c r="B151" s="20"/>
      <c r="C151" s="31" t="s">
        <v>14</v>
      </c>
      <c r="D151" s="32">
        <v>17</v>
      </c>
      <c r="E151" s="33"/>
      <c r="F151" s="32"/>
      <c r="G151" s="32"/>
      <c r="H151" s="34"/>
      <c r="I151" s="35"/>
      <c r="J151" s="22"/>
    </row>
    <row r="152" spans="2:10" ht="15.75" outlineLevel="2" x14ac:dyDescent="0.25">
      <c r="B152" s="20">
        <v>1</v>
      </c>
      <c r="C152" s="23" t="s">
        <v>132</v>
      </c>
      <c r="D152" s="24"/>
      <c r="E152" s="25">
        <f>'[1]Свод ФАП 2022 МО'!D161</f>
        <v>312</v>
      </c>
      <c r="F152" s="24" t="s">
        <v>16</v>
      </c>
      <c r="G152" s="24">
        <v>1</v>
      </c>
      <c r="H152" s="26">
        <f t="shared" ref="H152:H168" si="12">ROUND(I152/$F$238,2)</f>
        <v>0.68</v>
      </c>
      <c r="I152" s="22">
        <f>ROUND('[1]Свод ФАП 2022 соответст-е треб'!N149/1000,2)</f>
        <v>735.57</v>
      </c>
      <c r="J152" s="22">
        <f t="shared" si="10"/>
        <v>61.3</v>
      </c>
    </row>
    <row r="153" spans="2:10" ht="15.75" outlineLevel="2" x14ac:dyDescent="0.25">
      <c r="B153" s="20">
        <v>2</v>
      </c>
      <c r="C153" s="23" t="s">
        <v>133</v>
      </c>
      <c r="D153" s="24"/>
      <c r="E153" s="25">
        <f>'[1]Свод ФАП 2022 МО'!D162</f>
        <v>430</v>
      </c>
      <c r="F153" s="24" t="s">
        <v>16</v>
      </c>
      <c r="G153" s="24">
        <v>1</v>
      </c>
      <c r="H153" s="26">
        <f t="shared" si="12"/>
        <v>0.68</v>
      </c>
      <c r="I153" s="22">
        <f>ROUND('[1]Свод ФАП 2022 соответст-е треб'!N150/1000,2)</f>
        <v>735.57</v>
      </c>
      <c r="J153" s="22">
        <f t="shared" si="10"/>
        <v>61.3</v>
      </c>
    </row>
    <row r="154" spans="2:10" ht="15.75" outlineLevel="2" x14ac:dyDescent="0.25">
      <c r="B154" s="20">
        <v>3</v>
      </c>
      <c r="C154" s="23" t="s">
        <v>134</v>
      </c>
      <c r="D154" s="24"/>
      <c r="E154" s="25">
        <f>'[1]Свод ФАП 2022 МО'!D163</f>
        <v>310</v>
      </c>
      <c r="F154" s="24" t="s">
        <v>16</v>
      </c>
      <c r="G154" s="24">
        <v>1</v>
      </c>
      <c r="H154" s="26">
        <f t="shared" si="12"/>
        <v>0.68</v>
      </c>
      <c r="I154" s="22">
        <f>ROUND('[1]Свод ФАП 2022 соответст-е треб'!N162/1000,2)</f>
        <v>735.57</v>
      </c>
      <c r="J154" s="22">
        <f t="shared" si="10"/>
        <v>61.3</v>
      </c>
    </row>
    <row r="155" spans="2:10" ht="15.75" outlineLevel="2" x14ac:dyDescent="0.25">
      <c r="B155" s="20">
        <v>4</v>
      </c>
      <c r="C155" s="23" t="s">
        <v>135</v>
      </c>
      <c r="D155" s="24"/>
      <c r="E155" s="25">
        <f>'[1]Свод ФАП 2022 МО'!D164</f>
        <v>338</v>
      </c>
      <c r="F155" s="24" t="s">
        <v>16</v>
      </c>
      <c r="G155" s="24">
        <v>1</v>
      </c>
      <c r="H155" s="26">
        <f t="shared" si="12"/>
        <v>0.42</v>
      </c>
      <c r="I155" s="22">
        <f>ROUND('[1]Свод ФАП 2022 соответст-е треб'!N151/1000,2)</f>
        <v>454.86</v>
      </c>
      <c r="J155" s="22">
        <f t="shared" si="10"/>
        <v>37.909999999999997</v>
      </c>
    </row>
    <row r="156" spans="2:10" ht="15.75" outlineLevel="2" x14ac:dyDescent="0.25">
      <c r="B156" s="20">
        <v>5</v>
      </c>
      <c r="C156" s="23" t="s">
        <v>136</v>
      </c>
      <c r="D156" s="24"/>
      <c r="E156" s="25">
        <f>'[1]Свод ФАП 2022 МО'!D165</f>
        <v>427</v>
      </c>
      <c r="F156" s="24" t="s">
        <v>16</v>
      </c>
      <c r="G156" s="24">
        <v>1</v>
      </c>
      <c r="H156" s="26">
        <f t="shared" si="12"/>
        <v>0.68</v>
      </c>
      <c r="I156" s="22">
        <f>ROUND('[1]Свод ФАП 2022 соответст-е треб'!N152/1000,2)</f>
        <v>735.57</v>
      </c>
      <c r="J156" s="22">
        <f t="shared" si="10"/>
        <v>61.3</v>
      </c>
    </row>
    <row r="157" spans="2:10" ht="15.75" outlineLevel="2" x14ac:dyDescent="0.25">
      <c r="B157" s="20">
        <v>6</v>
      </c>
      <c r="C157" s="23" t="s">
        <v>137</v>
      </c>
      <c r="D157" s="24"/>
      <c r="E157" s="25">
        <f>'[1]Свод ФАП 2022 МО'!D166</f>
        <v>850</v>
      </c>
      <c r="F157" s="24" t="s">
        <v>16</v>
      </c>
      <c r="G157" s="24">
        <v>1</v>
      </c>
      <c r="H157" s="26">
        <f t="shared" si="12"/>
        <v>0.68</v>
      </c>
      <c r="I157" s="22">
        <f>ROUND('[1]Свод ФАП 2022 соответст-е треб'!N153/1000,2)</f>
        <v>735.57</v>
      </c>
      <c r="J157" s="22">
        <f t="shared" si="10"/>
        <v>61.3</v>
      </c>
    </row>
    <row r="158" spans="2:10" ht="15.75" outlineLevel="2" x14ac:dyDescent="0.25">
      <c r="B158" s="20">
        <v>7</v>
      </c>
      <c r="C158" s="23" t="s">
        <v>138</v>
      </c>
      <c r="D158" s="24"/>
      <c r="E158" s="25">
        <f>'[1]Свод ФАП 2022 МО'!D167</f>
        <v>623</v>
      </c>
      <c r="F158" s="24" t="s">
        <v>16</v>
      </c>
      <c r="G158" s="24">
        <v>1</v>
      </c>
      <c r="H158" s="26">
        <f t="shared" si="12"/>
        <v>0.68</v>
      </c>
      <c r="I158" s="22">
        <f>ROUND('[1]Свод ФАП 2022 соответст-е треб'!N163/1000,2)</f>
        <v>735.57</v>
      </c>
      <c r="J158" s="22">
        <f t="shared" si="10"/>
        <v>61.3</v>
      </c>
    </row>
    <row r="159" spans="2:10" ht="15.75" outlineLevel="2" x14ac:dyDescent="0.25">
      <c r="B159" s="20">
        <v>8</v>
      </c>
      <c r="C159" s="23" t="s">
        <v>139</v>
      </c>
      <c r="D159" s="24"/>
      <c r="E159" s="25">
        <f>'[1]Свод ФАП 2022 МО'!D168</f>
        <v>456</v>
      </c>
      <c r="F159" s="24" t="s">
        <v>16</v>
      </c>
      <c r="G159" s="24">
        <v>1</v>
      </c>
      <c r="H159" s="26">
        <f t="shared" si="12"/>
        <v>0.68</v>
      </c>
      <c r="I159" s="22">
        <f>ROUND('[1]Свод ФАП 2022 соответст-е треб'!N164/1000,2)</f>
        <v>735.57</v>
      </c>
      <c r="J159" s="22">
        <f t="shared" si="10"/>
        <v>61.3</v>
      </c>
    </row>
    <row r="160" spans="2:10" ht="15.75" outlineLevel="2" x14ac:dyDescent="0.25">
      <c r="B160" s="20">
        <v>9</v>
      </c>
      <c r="C160" s="23" t="s">
        <v>140</v>
      </c>
      <c r="D160" s="24"/>
      <c r="E160" s="25">
        <f>'[1]Свод ФАП 2022 МО'!D169</f>
        <v>392</v>
      </c>
      <c r="F160" s="24" t="s">
        <v>16</v>
      </c>
      <c r="G160" s="24">
        <v>1</v>
      </c>
      <c r="H160" s="26">
        <f t="shared" si="12"/>
        <v>0.42</v>
      </c>
      <c r="I160" s="22">
        <f>ROUND('[1]Свод ФАП 2022 соответст-е треб'!N154/1000,2)</f>
        <v>454.86</v>
      </c>
      <c r="J160" s="22">
        <f t="shared" si="10"/>
        <v>37.909999999999997</v>
      </c>
    </row>
    <row r="161" spans="2:10" ht="15.75" outlineLevel="2" x14ac:dyDescent="0.25">
      <c r="B161" s="20">
        <v>10</v>
      </c>
      <c r="C161" s="23" t="s">
        <v>141</v>
      </c>
      <c r="D161" s="24"/>
      <c r="E161" s="25">
        <f>'[1]Свод ФАП 2022 МО'!D170</f>
        <v>384</v>
      </c>
      <c r="F161" s="24" t="s">
        <v>16</v>
      </c>
      <c r="G161" s="24">
        <v>1</v>
      </c>
      <c r="H161" s="26">
        <f t="shared" si="12"/>
        <v>0.28999999999999998</v>
      </c>
      <c r="I161" s="22">
        <f>ROUND('[1]Свод ФАП 2022 соответст-е треб'!N155/1000,2)</f>
        <v>314.5</v>
      </c>
      <c r="J161" s="22">
        <f t="shared" si="10"/>
        <v>26.21</v>
      </c>
    </row>
    <row r="162" spans="2:10" ht="15.75" outlineLevel="2" x14ac:dyDescent="0.25">
      <c r="B162" s="20">
        <v>11</v>
      </c>
      <c r="C162" s="23" t="s">
        <v>142</v>
      </c>
      <c r="D162" s="24"/>
      <c r="E162" s="25">
        <f>'[1]Свод ФАП 2022 МО'!D171</f>
        <v>410</v>
      </c>
      <c r="F162" s="24" t="s">
        <v>16</v>
      </c>
      <c r="G162" s="24">
        <v>1</v>
      </c>
      <c r="H162" s="26">
        <f t="shared" si="12"/>
        <v>0.68</v>
      </c>
      <c r="I162" s="22">
        <f>ROUND('[1]Свод ФАП 2022 соответст-е треб'!N156/1000,2)</f>
        <v>735.57</v>
      </c>
      <c r="J162" s="22">
        <f t="shared" si="10"/>
        <v>61.3</v>
      </c>
    </row>
    <row r="163" spans="2:10" ht="15.75" outlineLevel="2" x14ac:dyDescent="0.25">
      <c r="B163" s="20">
        <v>12</v>
      </c>
      <c r="C163" s="23" t="s">
        <v>143</v>
      </c>
      <c r="D163" s="24"/>
      <c r="E163" s="25">
        <f>'[1]Свод ФАП 2022 МО'!D172</f>
        <v>596</v>
      </c>
      <c r="F163" s="24" t="s">
        <v>16</v>
      </c>
      <c r="G163" s="24">
        <v>1</v>
      </c>
      <c r="H163" s="26">
        <f t="shared" si="12"/>
        <v>0.28999999999999998</v>
      </c>
      <c r="I163" s="22">
        <f>ROUND('[1]Свод ФАП 2022 соответст-е треб'!N157/1000,2)</f>
        <v>314.5</v>
      </c>
      <c r="J163" s="22">
        <f t="shared" si="10"/>
        <v>26.21</v>
      </c>
    </row>
    <row r="164" spans="2:10" ht="15.75" outlineLevel="2" x14ac:dyDescent="0.25">
      <c r="B164" s="20">
        <v>13</v>
      </c>
      <c r="C164" s="23" t="s">
        <v>144</v>
      </c>
      <c r="D164" s="24"/>
      <c r="E164" s="25">
        <f>'[1]Свод ФАП 2022 МО'!D173</f>
        <v>750</v>
      </c>
      <c r="F164" s="24" t="s">
        <v>16</v>
      </c>
      <c r="G164" s="24">
        <v>1</v>
      </c>
      <c r="H164" s="26">
        <f t="shared" si="12"/>
        <v>0.68</v>
      </c>
      <c r="I164" s="22">
        <f>ROUND('[1]Свод ФАП 2022 соответст-е треб'!N158/1000,2)</f>
        <v>735.57</v>
      </c>
      <c r="J164" s="22">
        <f t="shared" si="10"/>
        <v>61.3</v>
      </c>
    </row>
    <row r="165" spans="2:10" ht="15.75" outlineLevel="2" x14ac:dyDescent="0.25">
      <c r="B165" s="20">
        <v>14</v>
      </c>
      <c r="C165" s="23" t="s">
        <v>145</v>
      </c>
      <c r="D165" s="24"/>
      <c r="E165" s="25">
        <f>'[1]Свод ФАП 2022 МО'!D174</f>
        <v>589</v>
      </c>
      <c r="F165" s="24" t="s">
        <v>16</v>
      </c>
      <c r="G165" s="24">
        <v>1</v>
      </c>
      <c r="H165" s="26">
        <f t="shared" si="12"/>
        <v>0.68</v>
      </c>
      <c r="I165" s="22">
        <f>ROUND('[1]Свод ФАП 2022 соответст-е треб'!N159/1000,2)</f>
        <v>735.57</v>
      </c>
      <c r="J165" s="22">
        <f t="shared" si="10"/>
        <v>61.3</v>
      </c>
    </row>
    <row r="166" spans="2:10" ht="15.75" outlineLevel="2" x14ac:dyDescent="0.25">
      <c r="B166" s="20">
        <v>15</v>
      </c>
      <c r="C166" s="23" t="s">
        <v>146</v>
      </c>
      <c r="D166" s="24"/>
      <c r="E166" s="25">
        <f>'[1]Свод ФАП 2022 МО'!D175</f>
        <v>390</v>
      </c>
      <c r="F166" s="24" t="s">
        <v>16</v>
      </c>
      <c r="G166" s="24">
        <v>1</v>
      </c>
      <c r="H166" s="26">
        <f t="shared" si="12"/>
        <v>0.68</v>
      </c>
      <c r="I166" s="22">
        <f>ROUND('[1]Свод ФАП 2022 соответст-е треб'!N160/1000,2)</f>
        <v>735.57</v>
      </c>
      <c r="J166" s="22">
        <f t="shared" si="10"/>
        <v>61.3</v>
      </c>
    </row>
    <row r="167" spans="2:10" ht="15.75" outlineLevel="2" x14ac:dyDescent="0.25">
      <c r="B167" s="20">
        <v>16</v>
      </c>
      <c r="C167" s="23" t="s">
        <v>147</v>
      </c>
      <c r="D167" s="24"/>
      <c r="E167" s="25">
        <f>'[1]Свод ФАП 2022 МО'!D176</f>
        <v>597</v>
      </c>
      <c r="F167" s="24" t="s">
        <v>16</v>
      </c>
      <c r="G167" s="24">
        <v>1</v>
      </c>
      <c r="H167" s="26">
        <f t="shared" si="12"/>
        <v>0.68</v>
      </c>
      <c r="I167" s="22">
        <f>ROUND('[1]Свод ФАП 2022 соответст-е треб'!N161/1000,2)</f>
        <v>735.57</v>
      </c>
      <c r="J167" s="22">
        <f t="shared" si="10"/>
        <v>61.3</v>
      </c>
    </row>
    <row r="168" spans="2:10" ht="15.75" outlineLevel="2" x14ac:dyDescent="0.25">
      <c r="B168" s="20">
        <v>17</v>
      </c>
      <c r="C168" s="23" t="s">
        <v>148</v>
      </c>
      <c r="D168" s="24"/>
      <c r="E168" s="25">
        <f>'[1]Свод ФАП 2022 МО'!D177</f>
        <v>516</v>
      </c>
      <c r="F168" s="24" t="s">
        <v>16</v>
      </c>
      <c r="G168" s="24">
        <v>1</v>
      </c>
      <c r="H168" s="26">
        <f t="shared" si="12"/>
        <v>0.68</v>
      </c>
      <c r="I168" s="22">
        <f>ROUND('[1]Свод ФАП 2022 соответст-е треб'!N165/1000,2)</f>
        <v>735.57</v>
      </c>
      <c r="J168" s="22">
        <f t="shared" si="10"/>
        <v>61.3</v>
      </c>
    </row>
    <row r="169" spans="2:10" ht="15.75" x14ac:dyDescent="0.25">
      <c r="B169" s="27">
        <v>11</v>
      </c>
      <c r="C169" s="15" t="s">
        <v>149</v>
      </c>
      <c r="D169" s="16">
        <f>D170+D179+D181</f>
        <v>10</v>
      </c>
      <c r="E169" s="17"/>
      <c r="F169" s="16"/>
      <c r="G169" s="16"/>
      <c r="H169" s="18"/>
      <c r="I169" s="19">
        <f>SUM(I171:I178,I180,I182)</f>
        <v>7452.72</v>
      </c>
      <c r="J169" s="19">
        <f>ROUND(I169/12,2)</f>
        <v>621.05999999999995</v>
      </c>
    </row>
    <row r="170" spans="2:10" ht="18.75" outlineLevel="1" x14ac:dyDescent="0.25">
      <c r="B170" s="20"/>
      <c r="C170" s="31" t="s">
        <v>14</v>
      </c>
      <c r="D170" s="32">
        <v>8</v>
      </c>
      <c r="E170" s="33"/>
      <c r="F170" s="32"/>
      <c r="G170" s="32"/>
      <c r="H170" s="34"/>
      <c r="I170" s="35"/>
      <c r="J170" s="22">
        <f t="shared" si="10"/>
        <v>0</v>
      </c>
    </row>
    <row r="171" spans="2:10" ht="15.75" outlineLevel="2" x14ac:dyDescent="0.25">
      <c r="B171" s="20">
        <v>1</v>
      </c>
      <c r="C171" s="23" t="s">
        <v>150</v>
      </c>
      <c r="D171" s="24"/>
      <c r="E171" s="25">
        <f>'[1]Свод ФАП 2022 МО'!D182</f>
        <v>451</v>
      </c>
      <c r="F171" s="24" t="s">
        <v>16</v>
      </c>
      <c r="G171" s="24">
        <v>1</v>
      </c>
      <c r="H171" s="26">
        <f t="shared" ref="H171:H178" si="13">ROUND(I171/$F$238,2)</f>
        <v>0.68</v>
      </c>
      <c r="I171" s="22">
        <f>ROUND('[1]Свод ФАП 2022 соответст-е треб'!N168/1000,2)</f>
        <v>735.57</v>
      </c>
      <c r="J171" s="22">
        <f t="shared" si="10"/>
        <v>61.3</v>
      </c>
    </row>
    <row r="172" spans="2:10" ht="15.75" outlineLevel="2" x14ac:dyDescent="0.25">
      <c r="B172" s="20">
        <v>2</v>
      </c>
      <c r="C172" s="23" t="s">
        <v>151</v>
      </c>
      <c r="D172" s="24"/>
      <c r="E172" s="25">
        <f>'[1]Свод ФАП 2022 МО'!D183</f>
        <v>680</v>
      </c>
      <c r="F172" s="24" t="s">
        <v>16</v>
      </c>
      <c r="G172" s="24">
        <v>1</v>
      </c>
      <c r="H172" s="26">
        <f t="shared" si="13"/>
        <v>0.68</v>
      </c>
      <c r="I172" s="22">
        <f>ROUND('[1]Свод ФАП 2022 соответст-е треб'!N169/1000,2)</f>
        <v>735.57</v>
      </c>
      <c r="J172" s="22">
        <f t="shared" si="10"/>
        <v>61.3</v>
      </c>
    </row>
    <row r="173" spans="2:10" ht="15.75" outlineLevel="2" x14ac:dyDescent="0.25">
      <c r="B173" s="20">
        <v>3</v>
      </c>
      <c r="C173" s="23" t="s">
        <v>152</v>
      </c>
      <c r="D173" s="24"/>
      <c r="E173" s="25">
        <f>'[1]Свод ФАП 2022 МО'!D184</f>
        <v>390</v>
      </c>
      <c r="F173" s="24" t="s">
        <v>16</v>
      </c>
      <c r="G173" s="24">
        <v>1</v>
      </c>
      <c r="H173" s="26">
        <f t="shared" si="13"/>
        <v>0.68</v>
      </c>
      <c r="I173" s="22">
        <f>ROUND('[1]Свод ФАП 2022 соответст-е треб'!N170/1000,2)</f>
        <v>735.57</v>
      </c>
      <c r="J173" s="22">
        <f t="shared" si="10"/>
        <v>61.3</v>
      </c>
    </row>
    <row r="174" spans="2:10" ht="15.75" outlineLevel="2" x14ac:dyDescent="0.25">
      <c r="B174" s="20">
        <v>4</v>
      </c>
      <c r="C174" s="23" t="s">
        <v>153</v>
      </c>
      <c r="D174" s="24"/>
      <c r="E174" s="25">
        <f>'[1]Свод ФАП 2022 МО'!D185</f>
        <v>893</v>
      </c>
      <c r="F174" s="24" t="s">
        <v>16</v>
      </c>
      <c r="G174" s="24">
        <v>1</v>
      </c>
      <c r="H174" s="26">
        <f t="shared" si="13"/>
        <v>0.68</v>
      </c>
      <c r="I174" s="22">
        <f>ROUND('[1]Свод ФАП 2022 соответст-е треб'!N171/1000,2)</f>
        <v>735.57</v>
      </c>
      <c r="J174" s="22">
        <f t="shared" si="10"/>
        <v>61.3</v>
      </c>
    </row>
    <row r="175" spans="2:10" ht="15.75" outlineLevel="2" x14ac:dyDescent="0.25">
      <c r="B175" s="20">
        <v>5</v>
      </c>
      <c r="C175" s="23" t="s">
        <v>154</v>
      </c>
      <c r="D175" s="24"/>
      <c r="E175" s="25">
        <f>'[1]Свод ФАП 2022 МО'!D186</f>
        <v>754</v>
      </c>
      <c r="F175" s="24" t="s">
        <v>16</v>
      </c>
      <c r="G175" s="24">
        <v>1</v>
      </c>
      <c r="H175" s="26">
        <f t="shared" si="13"/>
        <v>0.68</v>
      </c>
      <c r="I175" s="22">
        <f>ROUND('[1]Свод ФАП 2022 соответст-е треб'!N172/1000,2)</f>
        <v>735.57</v>
      </c>
      <c r="J175" s="22">
        <f t="shared" si="10"/>
        <v>61.3</v>
      </c>
    </row>
    <row r="176" spans="2:10" ht="15.75" outlineLevel="2" x14ac:dyDescent="0.25">
      <c r="B176" s="20">
        <v>6</v>
      </c>
      <c r="C176" s="23" t="s">
        <v>155</v>
      </c>
      <c r="D176" s="24"/>
      <c r="E176" s="25">
        <f>'[1]Свод ФАП 2022 МО'!D187</f>
        <v>588</v>
      </c>
      <c r="F176" s="24" t="s">
        <v>16</v>
      </c>
      <c r="G176" s="24">
        <v>1</v>
      </c>
      <c r="H176" s="26">
        <f t="shared" si="13"/>
        <v>0.68</v>
      </c>
      <c r="I176" s="22">
        <f>ROUND('[1]Свод ФАП 2022 соответст-е треб'!N173/1000,2)</f>
        <v>735.57</v>
      </c>
      <c r="J176" s="22">
        <f t="shared" si="10"/>
        <v>61.3</v>
      </c>
    </row>
    <row r="177" spans="2:10" ht="15.75" outlineLevel="2" x14ac:dyDescent="0.25">
      <c r="B177" s="20">
        <v>7</v>
      </c>
      <c r="C177" s="23" t="s">
        <v>156</v>
      </c>
      <c r="D177" s="24"/>
      <c r="E177" s="25">
        <f>'[1]Свод ФАП 2022 МО'!D188</f>
        <v>752</v>
      </c>
      <c r="F177" s="24" t="s">
        <v>16</v>
      </c>
      <c r="G177" s="24">
        <v>1</v>
      </c>
      <c r="H177" s="26">
        <f t="shared" si="13"/>
        <v>0.55000000000000004</v>
      </c>
      <c r="I177" s="22">
        <f>ROUND('[1]Свод ФАП 2022 соответст-е треб'!N174/1000,2)</f>
        <v>595.22</v>
      </c>
      <c r="J177" s="22">
        <f t="shared" si="10"/>
        <v>49.6</v>
      </c>
    </row>
    <row r="178" spans="2:10" ht="15.75" outlineLevel="2" x14ac:dyDescent="0.25">
      <c r="B178" s="20">
        <v>8</v>
      </c>
      <c r="C178" s="23" t="s">
        <v>157</v>
      </c>
      <c r="D178" s="24"/>
      <c r="E178" s="25">
        <f>'[1]Свод ФАП 2022 МО'!D189</f>
        <v>632</v>
      </c>
      <c r="F178" s="24" t="s">
        <v>16</v>
      </c>
      <c r="G178" s="24">
        <v>1</v>
      </c>
      <c r="H178" s="26">
        <f t="shared" si="13"/>
        <v>0.68</v>
      </c>
      <c r="I178" s="22">
        <f>ROUND('[1]Свод ФАП 2022 соответст-е треб'!N175/1000,2)</f>
        <v>735.57</v>
      </c>
      <c r="J178" s="22">
        <f t="shared" si="10"/>
        <v>61.3</v>
      </c>
    </row>
    <row r="179" spans="2:10" ht="18.75" outlineLevel="1" x14ac:dyDescent="0.25">
      <c r="B179" s="20"/>
      <c r="C179" s="31" t="s">
        <v>29</v>
      </c>
      <c r="D179" s="32">
        <v>1</v>
      </c>
      <c r="E179" s="33"/>
      <c r="F179" s="32"/>
      <c r="G179" s="32"/>
      <c r="H179" s="34"/>
      <c r="I179" s="35"/>
      <c r="J179" s="22"/>
    </row>
    <row r="180" spans="2:10" ht="15.75" outlineLevel="2" x14ac:dyDescent="0.25">
      <c r="B180" s="20">
        <v>9</v>
      </c>
      <c r="C180" s="23" t="s">
        <v>158</v>
      </c>
      <c r="D180" s="24"/>
      <c r="E180" s="25">
        <f>'[1]Свод ФАП 2022 МО'!D192</f>
        <v>949</v>
      </c>
      <c r="F180" s="24" t="s">
        <v>16</v>
      </c>
      <c r="G180" s="24">
        <v>1</v>
      </c>
      <c r="H180" s="26">
        <f>ROUND(I180/$F$239,2)</f>
        <v>0.49</v>
      </c>
      <c r="I180" s="22">
        <f>ROUND('[1]Свод ФАП 2022 соответст-е треб'!N177/1000,2)</f>
        <v>837.3</v>
      </c>
      <c r="J180" s="22">
        <f t="shared" si="10"/>
        <v>69.78</v>
      </c>
    </row>
    <row r="181" spans="2:10" ht="18.75" outlineLevel="1" x14ac:dyDescent="0.25">
      <c r="B181" s="20"/>
      <c r="C181" s="31" t="s">
        <v>66</v>
      </c>
      <c r="D181" s="32">
        <v>1</v>
      </c>
      <c r="E181" s="33"/>
      <c r="F181" s="32"/>
      <c r="G181" s="32"/>
      <c r="H181" s="34"/>
      <c r="I181" s="35"/>
      <c r="J181" s="22"/>
    </row>
    <row r="182" spans="2:10" ht="15.75" outlineLevel="2" x14ac:dyDescent="0.25">
      <c r="B182" s="20">
        <v>10</v>
      </c>
      <c r="C182" s="23" t="s">
        <v>159</v>
      </c>
      <c r="D182" s="24"/>
      <c r="E182" s="25">
        <f>'[1]Свод ФАП 2022 МО'!D194</f>
        <v>1894</v>
      </c>
      <c r="F182" s="24" t="s">
        <v>16</v>
      </c>
      <c r="G182" s="24">
        <v>1</v>
      </c>
      <c r="H182" s="26">
        <f>ROUND(I182/$F$240,2)</f>
        <v>0.45</v>
      </c>
      <c r="I182" s="22">
        <f>ROUND('[1]Свод ФАП 2022 соответст-е треб'!N179/1000,2)</f>
        <v>871.21</v>
      </c>
      <c r="J182" s="22">
        <f t="shared" si="10"/>
        <v>72.599999999999994</v>
      </c>
    </row>
    <row r="183" spans="2:10" ht="15.75" x14ac:dyDescent="0.25">
      <c r="B183" s="27">
        <v>12</v>
      </c>
      <c r="C183" s="15" t="s">
        <v>160</v>
      </c>
      <c r="D183" s="16">
        <f>D184</f>
        <v>14</v>
      </c>
      <c r="E183" s="17"/>
      <c r="F183" s="16"/>
      <c r="G183" s="16"/>
      <c r="H183" s="18"/>
      <c r="I183" s="19">
        <f>SUM(I185:I198)</f>
        <v>10017.269999999999</v>
      </c>
      <c r="J183" s="19">
        <f t="shared" si="10"/>
        <v>834.77</v>
      </c>
    </row>
    <row r="184" spans="2:10" ht="18.75" outlineLevel="1" x14ac:dyDescent="0.25">
      <c r="B184" s="20"/>
      <c r="C184" s="31" t="s">
        <v>14</v>
      </c>
      <c r="D184" s="32">
        <v>14</v>
      </c>
      <c r="E184" s="33"/>
      <c r="F184" s="32"/>
      <c r="G184" s="32"/>
      <c r="H184" s="34"/>
      <c r="I184" s="35"/>
      <c r="J184" s="22"/>
    </row>
    <row r="185" spans="2:10" ht="15.75" outlineLevel="2" x14ac:dyDescent="0.25">
      <c r="B185" s="20">
        <v>1</v>
      </c>
      <c r="C185" s="23" t="s">
        <v>161</v>
      </c>
      <c r="D185" s="24"/>
      <c r="E185" s="25">
        <f>'[1]Свод ФАП 2022 МО'!D197</f>
        <v>756</v>
      </c>
      <c r="F185" s="24" t="s">
        <v>16</v>
      </c>
      <c r="G185" s="24">
        <v>1</v>
      </c>
      <c r="H185" s="26">
        <f t="shared" ref="H185:H198" si="14">ROUND(I185/$F$238,2)</f>
        <v>0.68</v>
      </c>
      <c r="I185" s="22">
        <f>ROUND('[1]Свод ФАП 2022 соответст-е треб'!N182/1000,2)</f>
        <v>735.57</v>
      </c>
      <c r="J185" s="22">
        <f t="shared" si="10"/>
        <v>61.3</v>
      </c>
    </row>
    <row r="186" spans="2:10" ht="15.75" outlineLevel="2" x14ac:dyDescent="0.25">
      <c r="B186" s="20">
        <v>2</v>
      </c>
      <c r="C186" s="23" t="s">
        <v>162</v>
      </c>
      <c r="D186" s="24"/>
      <c r="E186" s="25">
        <f>'[1]Свод ФАП 2022 МО'!D198</f>
        <v>435</v>
      </c>
      <c r="F186" s="24" t="s">
        <v>16</v>
      </c>
      <c r="G186" s="24">
        <v>1</v>
      </c>
      <c r="H186" s="26">
        <f t="shared" si="14"/>
        <v>0.68</v>
      </c>
      <c r="I186" s="22">
        <f>ROUND('[1]Свод ФАП 2022 соответст-е треб'!N183/1000,2)</f>
        <v>735.57</v>
      </c>
      <c r="J186" s="22">
        <f t="shared" si="10"/>
        <v>61.3</v>
      </c>
    </row>
    <row r="187" spans="2:10" ht="15.75" outlineLevel="2" x14ac:dyDescent="0.25">
      <c r="B187" s="20">
        <v>3</v>
      </c>
      <c r="C187" s="23" t="s">
        <v>163</v>
      </c>
      <c r="D187" s="24"/>
      <c r="E187" s="25">
        <f>'[1]Свод ФАП 2022 МО'!D199</f>
        <v>238</v>
      </c>
      <c r="F187" s="24" t="s">
        <v>16</v>
      </c>
      <c r="G187" s="24">
        <v>1</v>
      </c>
      <c r="H187" s="26">
        <f t="shared" si="14"/>
        <v>0.68</v>
      </c>
      <c r="I187" s="22">
        <f>ROUND('[1]Свод ФАП 2022 соответст-е треб'!N184/1000,2)</f>
        <v>735.57</v>
      </c>
      <c r="J187" s="22">
        <f t="shared" si="10"/>
        <v>61.3</v>
      </c>
    </row>
    <row r="188" spans="2:10" ht="15.75" outlineLevel="2" x14ac:dyDescent="0.25">
      <c r="B188" s="20">
        <v>4</v>
      </c>
      <c r="C188" s="23" t="s">
        <v>164</v>
      </c>
      <c r="D188" s="24"/>
      <c r="E188" s="25">
        <f>'[1]Свод ФАП 2022 МО'!D201</f>
        <v>269</v>
      </c>
      <c r="F188" s="24" t="s">
        <v>16</v>
      </c>
      <c r="G188" s="24">
        <v>1</v>
      </c>
      <c r="H188" s="26">
        <f t="shared" si="14"/>
        <v>0.68</v>
      </c>
      <c r="I188" s="22">
        <f>ROUND('[1]Свод ФАП 2022 соответст-е треб'!N185/1000,2)</f>
        <v>735.57</v>
      </c>
      <c r="J188" s="22">
        <f t="shared" si="10"/>
        <v>61.3</v>
      </c>
    </row>
    <row r="189" spans="2:10" ht="15.75" outlineLevel="2" x14ac:dyDescent="0.25">
      <c r="B189" s="20">
        <v>5</v>
      </c>
      <c r="C189" s="23" t="s">
        <v>165</v>
      </c>
      <c r="D189" s="24"/>
      <c r="E189" s="25">
        <f>'[1]Свод ФАП 2022 МО'!D202</f>
        <v>652</v>
      </c>
      <c r="F189" s="24" t="s">
        <v>16</v>
      </c>
      <c r="G189" s="24">
        <v>1</v>
      </c>
      <c r="H189" s="26">
        <f t="shared" si="14"/>
        <v>0.68</v>
      </c>
      <c r="I189" s="22">
        <f>ROUND('[1]Свод ФАП 2022 соответст-е треб'!N186/1000,2)</f>
        <v>735.57</v>
      </c>
      <c r="J189" s="22">
        <f t="shared" si="10"/>
        <v>61.3</v>
      </c>
    </row>
    <row r="190" spans="2:10" ht="15.75" outlineLevel="2" x14ac:dyDescent="0.25">
      <c r="B190" s="20">
        <v>6</v>
      </c>
      <c r="C190" s="23" t="s">
        <v>166</v>
      </c>
      <c r="D190" s="24"/>
      <c r="E190" s="25">
        <f>'[1]Свод ФАП 2022 МО'!D203</f>
        <v>460</v>
      </c>
      <c r="F190" s="24" t="s">
        <v>16</v>
      </c>
      <c r="G190" s="24">
        <v>1</v>
      </c>
      <c r="H190" s="26">
        <f t="shared" si="14"/>
        <v>0.68</v>
      </c>
      <c r="I190" s="22">
        <f>ROUND('[1]Свод ФАП 2022 соответст-е треб'!N187/1000,2)</f>
        <v>735.57</v>
      </c>
      <c r="J190" s="22">
        <f t="shared" si="10"/>
        <v>61.3</v>
      </c>
    </row>
    <row r="191" spans="2:10" ht="15.75" outlineLevel="2" x14ac:dyDescent="0.25">
      <c r="B191" s="20">
        <v>7</v>
      </c>
      <c r="C191" s="23" t="s">
        <v>167</v>
      </c>
      <c r="D191" s="24"/>
      <c r="E191" s="25">
        <f>'[1]Свод ФАП 2022 МО'!D204</f>
        <v>256</v>
      </c>
      <c r="F191" s="24" t="s">
        <v>16</v>
      </c>
      <c r="G191" s="24">
        <v>1</v>
      </c>
      <c r="H191" s="26">
        <f t="shared" si="14"/>
        <v>0.68</v>
      </c>
      <c r="I191" s="22">
        <f>ROUND('[1]Свод ФАП 2022 соответст-е треб'!N188/1000,2)</f>
        <v>735.57</v>
      </c>
      <c r="J191" s="22">
        <f t="shared" si="10"/>
        <v>61.3</v>
      </c>
    </row>
    <row r="192" spans="2:10" ht="15.75" outlineLevel="2" x14ac:dyDescent="0.25">
      <c r="B192" s="20">
        <v>8</v>
      </c>
      <c r="C192" s="23" t="s">
        <v>168</v>
      </c>
      <c r="D192" s="24"/>
      <c r="E192" s="25">
        <f>'[1]Свод ФАП 2022 МО'!D205</f>
        <v>658</v>
      </c>
      <c r="F192" s="24" t="s">
        <v>16</v>
      </c>
      <c r="G192" s="24">
        <v>1</v>
      </c>
      <c r="H192" s="26">
        <f t="shared" si="14"/>
        <v>0.68</v>
      </c>
      <c r="I192" s="22">
        <f>ROUND('[1]Свод ФАП 2022 соответст-е треб'!N189/1000,2)</f>
        <v>735.57</v>
      </c>
      <c r="J192" s="22">
        <f t="shared" si="10"/>
        <v>61.3</v>
      </c>
    </row>
    <row r="193" spans="2:10" ht="15.75" outlineLevel="2" x14ac:dyDescent="0.25">
      <c r="B193" s="20">
        <v>9</v>
      </c>
      <c r="C193" s="23" t="s">
        <v>169</v>
      </c>
      <c r="D193" s="24"/>
      <c r="E193" s="25">
        <f>'[1]Свод ФАП 2022 МО'!D206</f>
        <v>614</v>
      </c>
      <c r="F193" s="24" t="s">
        <v>16</v>
      </c>
      <c r="G193" s="24">
        <v>1</v>
      </c>
      <c r="H193" s="26">
        <f t="shared" si="14"/>
        <v>0.68</v>
      </c>
      <c r="I193" s="22">
        <f>ROUND('[1]Свод ФАП 2022 соответст-е треб'!N190/1000,2)</f>
        <v>735.57</v>
      </c>
      <c r="J193" s="22">
        <f t="shared" si="10"/>
        <v>61.3</v>
      </c>
    </row>
    <row r="194" spans="2:10" ht="15.75" outlineLevel="2" x14ac:dyDescent="0.25">
      <c r="B194" s="20">
        <v>10</v>
      </c>
      <c r="C194" s="23" t="s">
        <v>170</v>
      </c>
      <c r="D194" s="24"/>
      <c r="E194" s="25">
        <f>'[1]Свод ФАП 2022 МО'!D207</f>
        <v>572</v>
      </c>
      <c r="F194" s="24" t="s">
        <v>16</v>
      </c>
      <c r="G194" s="24">
        <v>1</v>
      </c>
      <c r="H194" s="26">
        <f t="shared" si="14"/>
        <v>0.42</v>
      </c>
      <c r="I194" s="22">
        <f>ROUND('[1]Свод ФАП 2022 соответст-е треб'!N191/1000,2)</f>
        <v>454.86</v>
      </c>
      <c r="J194" s="22">
        <f t="shared" si="10"/>
        <v>37.909999999999997</v>
      </c>
    </row>
    <row r="195" spans="2:10" ht="15.75" outlineLevel="2" x14ac:dyDescent="0.25">
      <c r="B195" s="20">
        <v>11</v>
      </c>
      <c r="C195" s="23" t="s">
        <v>171</v>
      </c>
      <c r="D195" s="24"/>
      <c r="E195" s="25">
        <f>'[1]Свод ФАП 2022 МО'!D208</f>
        <v>809</v>
      </c>
      <c r="F195" s="24" t="s">
        <v>16</v>
      </c>
      <c r="G195" s="24">
        <v>1</v>
      </c>
      <c r="H195" s="26">
        <f t="shared" si="14"/>
        <v>0.68</v>
      </c>
      <c r="I195" s="22">
        <f>ROUND('[1]Свод ФАП 2022 соответст-е треб'!N192/1000,2)</f>
        <v>735.57</v>
      </c>
      <c r="J195" s="22">
        <f t="shared" ref="J195:J239" si="15">ROUND(I195/12,2)</f>
        <v>61.3</v>
      </c>
    </row>
    <row r="196" spans="2:10" ht="15.75" outlineLevel="2" x14ac:dyDescent="0.25">
      <c r="B196" s="20">
        <v>12</v>
      </c>
      <c r="C196" s="23" t="s">
        <v>172</v>
      </c>
      <c r="D196" s="24"/>
      <c r="E196" s="25">
        <f>'[1]Свод ФАП 2022 МО'!D209</f>
        <v>262</v>
      </c>
      <c r="F196" s="24" t="s">
        <v>16</v>
      </c>
      <c r="G196" s="24">
        <v>1</v>
      </c>
      <c r="H196" s="26">
        <f t="shared" si="14"/>
        <v>0.68</v>
      </c>
      <c r="I196" s="22">
        <f>ROUND('[1]Свод ФАП 2022 соответст-е треб'!N193/1000,2)</f>
        <v>735.57</v>
      </c>
      <c r="J196" s="22">
        <f t="shared" si="15"/>
        <v>61.3</v>
      </c>
    </row>
    <row r="197" spans="2:10" ht="15.75" outlineLevel="2" x14ac:dyDescent="0.25">
      <c r="B197" s="20">
        <v>13</v>
      </c>
      <c r="C197" s="23" t="s">
        <v>173</v>
      </c>
      <c r="D197" s="24"/>
      <c r="E197" s="25">
        <f>'[1]Свод ФАП 2022 МО'!D210</f>
        <v>294</v>
      </c>
      <c r="F197" s="24" t="s">
        <v>16</v>
      </c>
      <c r="G197" s="24">
        <v>1</v>
      </c>
      <c r="H197" s="26">
        <f t="shared" si="14"/>
        <v>0.68</v>
      </c>
      <c r="I197" s="22">
        <f>ROUND('[1]Свод ФАП 2022 соответст-е треб'!N194/1000,2)</f>
        <v>735.57</v>
      </c>
      <c r="J197" s="22">
        <f t="shared" si="15"/>
        <v>61.3</v>
      </c>
    </row>
    <row r="198" spans="2:10" ht="15.75" outlineLevel="2" x14ac:dyDescent="0.25">
      <c r="B198" s="20">
        <v>14</v>
      </c>
      <c r="C198" s="23" t="s">
        <v>174</v>
      </c>
      <c r="D198" s="24"/>
      <c r="E198" s="25">
        <f>'[1]Свод ФАП 2022 МО'!D211</f>
        <v>364</v>
      </c>
      <c r="F198" s="24" t="s">
        <v>16</v>
      </c>
      <c r="G198" s="24">
        <v>1</v>
      </c>
      <c r="H198" s="26">
        <f t="shared" si="14"/>
        <v>0.68</v>
      </c>
      <c r="I198" s="22">
        <f>ROUND('[1]Свод ФАП 2022 соответст-е треб'!N195/1000,2)</f>
        <v>735.57</v>
      </c>
      <c r="J198" s="22">
        <f t="shared" si="15"/>
        <v>61.3</v>
      </c>
    </row>
    <row r="199" spans="2:10" ht="15.75" x14ac:dyDescent="0.25">
      <c r="B199" s="27">
        <v>13</v>
      </c>
      <c r="C199" s="15" t="s">
        <v>175</v>
      </c>
      <c r="D199" s="16">
        <f>D200+D202</f>
        <v>2</v>
      </c>
      <c r="E199" s="17"/>
      <c r="F199" s="16"/>
      <c r="G199" s="16"/>
      <c r="H199" s="18"/>
      <c r="I199" s="19">
        <f>SUM(I201,I203)</f>
        <v>1606.7800000000002</v>
      </c>
      <c r="J199" s="19">
        <f t="shared" si="15"/>
        <v>133.9</v>
      </c>
    </row>
    <row r="200" spans="2:10" ht="18.75" outlineLevel="1" x14ac:dyDescent="0.25">
      <c r="B200" s="20"/>
      <c r="C200" s="31" t="s">
        <v>14</v>
      </c>
      <c r="D200" s="32">
        <v>1</v>
      </c>
      <c r="E200" s="33"/>
      <c r="F200" s="32"/>
      <c r="G200" s="32"/>
      <c r="H200" s="34"/>
      <c r="I200" s="35"/>
      <c r="J200" s="22"/>
    </row>
    <row r="201" spans="2:10" ht="15.75" outlineLevel="2" x14ac:dyDescent="0.25">
      <c r="B201" s="20">
        <v>1</v>
      </c>
      <c r="C201" s="30" t="s">
        <v>176</v>
      </c>
      <c r="D201" s="24"/>
      <c r="E201" s="25">
        <f>'[1]Свод ФАП 2022 МО'!D214</f>
        <v>407</v>
      </c>
      <c r="F201" s="24" t="s">
        <v>16</v>
      </c>
      <c r="G201" s="24">
        <v>1</v>
      </c>
      <c r="H201" s="26">
        <f>ROUND(I201/$F$238,2)</f>
        <v>0.68</v>
      </c>
      <c r="I201" s="22">
        <f>ROUND('[1]Свод ФАП 2022 соответст-е треб'!N198/1000,2)</f>
        <v>735.57</v>
      </c>
      <c r="J201" s="22">
        <f t="shared" si="15"/>
        <v>61.3</v>
      </c>
    </row>
    <row r="202" spans="2:10" ht="18.75" outlineLevel="1" x14ac:dyDescent="0.25">
      <c r="B202" s="20"/>
      <c r="C202" s="31" t="s">
        <v>66</v>
      </c>
      <c r="D202" s="32">
        <v>1</v>
      </c>
      <c r="E202" s="33"/>
      <c r="F202" s="32"/>
      <c r="G202" s="32"/>
      <c r="H202" s="34"/>
      <c r="I202" s="35"/>
      <c r="J202" s="22"/>
    </row>
    <row r="203" spans="2:10" ht="15.75" outlineLevel="2" x14ac:dyDescent="0.25">
      <c r="B203" s="20">
        <v>2</v>
      </c>
      <c r="C203" s="30" t="s">
        <v>177</v>
      </c>
      <c r="D203" s="24"/>
      <c r="E203" s="25">
        <f>'[1]Свод ФАП 2022 МО'!D216</f>
        <v>1890</v>
      </c>
      <c r="F203" s="24" t="s">
        <v>16</v>
      </c>
      <c r="G203" s="24">
        <v>1</v>
      </c>
      <c r="H203" s="26">
        <f>ROUND(I203/$F$240,2)</f>
        <v>0.45</v>
      </c>
      <c r="I203" s="22">
        <f>ROUND('[1]Свод ФАП 2022 соответст-е треб'!N200/1000,2)</f>
        <v>871.21</v>
      </c>
      <c r="J203" s="22">
        <f t="shared" si="15"/>
        <v>72.599999999999994</v>
      </c>
    </row>
    <row r="204" spans="2:10" ht="15.75" x14ac:dyDescent="0.25">
      <c r="B204" s="27">
        <v>14</v>
      </c>
      <c r="C204" s="15" t="s">
        <v>178</v>
      </c>
      <c r="D204" s="16">
        <f>D205+D218</f>
        <v>13</v>
      </c>
      <c r="E204" s="17"/>
      <c r="F204" s="16"/>
      <c r="G204" s="16"/>
      <c r="H204" s="18"/>
      <c r="I204" s="19">
        <f>SUM(I206:I217,I219)</f>
        <v>9383.4299999999985</v>
      </c>
      <c r="J204" s="19">
        <f t="shared" si="15"/>
        <v>781.95</v>
      </c>
    </row>
    <row r="205" spans="2:10" ht="18.75" outlineLevel="1" x14ac:dyDescent="0.25">
      <c r="B205" s="20"/>
      <c r="C205" s="31" t="s">
        <v>14</v>
      </c>
      <c r="D205" s="32">
        <v>12</v>
      </c>
      <c r="E205" s="33"/>
      <c r="F205" s="32"/>
      <c r="G205" s="32"/>
      <c r="H205" s="34"/>
      <c r="I205" s="35"/>
      <c r="J205" s="22"/>
    </row>
    <row r="206" spans="2:10" ht="15.75" outlineLevel="2" x14ac:dyDescent="0.25">
      <c r="B206" s="20">
        <v>1</v>
      </c>
      <c r="C206" s="23" t="s">
        <v>179</v>
      </c>
      <c r="D206" s="24"/>
      <c r="E206" s="25">
        <f>'[1]Свод ФАП 2022 МО'!D222</f>
        <v>510</v>
      </c>
      <c r="F206" s="24" t="s">
        <v>16</v>
      </c>
      <c r="G206" s="24">
        <v>1</v>
      </c>
      <c r="H206" s="26">
        <f t="shared" ref="H206:H217" si="16">ROUND(I206/$F$238,2)</f>
        <v>0.68</v>
      </c>
      <c r="I206" s="22">
        <f>ROUND('[1]Свод ФАП 2022 соответст-е треб'!N203/1000,2)</f>
        <v>735.57</v>
      </c>
      <c r="J206" s="22">
        <f t="shared" si="15"/>
        <v>61.3</v>
      </c>
    </row>
    <row r="207" spans="2:10" ht="15.75" outlineLevel="2" x14ac:dyDescent="0.25">
      <c r="B207" s="20">
        <v>2</v>
      </c>
      <c r="C207" s="23" t="s">
        <v>180</v>
      </c>
      <c r="D207" s="24"/>
      <c r="E207" s="25">
        <f>'[1]Свод ФАП 2022 МО'!D223</f>
        <v>193</v>
      </c>
      <c r="F207" s="24" t="s">
        <v>16</v>
      </c>
      <c r="G207" s="24">
        <v>1</v>
      </c>
      <c r="H207" s="26">
        <f t="shared" si="16"/>
        <v>0.42</v>
      </c>
      <c r="I207" s="22">
        <f>ROUND('[1]Свод ФАП 2022 соответст-е треб'!N204/1000,2)</f>
        <v>454.86</v>
      </c>
      <c r="J207" s="22">
        <f t="shared" si="15"/>
        <v>37.909999999999997</v>
      </c>
    </row>
    <row r="208" spans="2:10" ht="15.75" outlineLevel="2" x14ac:dyDescent="0.25">
      <c r="B208" s="20">
        <v>3</v>
      </c>
      <c r="C208" s="23" t="s">
        <v>181</v>
      </c>
      <c r="D208" s="24"/>
      <c r="E208" s="25">
        <f>'[1]Свод ФАП 2022 МО'!D225</f>
        <v>378</v>
      </c>
      <c r="F208" s="24" t="s">
        <v>16</v>
      </c>
      <c r="G208" s="24">
        <v>1</v>
      </c>
      <c r="H208" s="26">
        <f t="shared" si="16"/>
        <v>0.68</v>
      </c>
      <c r="I208" s="22">
        <f>ROUND('[1]Свод ФАП 2022 соответст-е треб'!N205/1000,2)</f>
        <v>735.57</v>
      </c>
      <c r="J208" s="22">
        <f t="shared" si="15"/>
        <v>61.3</v>
      </c>
    </row>
    <row r="209" spans="2:10" ht="15.75" outlineLevel="2" x14ac:dyDescent="0.25">
      <c r="B209" s="20">
        <v>4</v>
      </c>
      <c r="C209" s="23" t="s">
        <v>182</v>
      </c>
      <c r="D209" s="24"/>
      <c r="E209" s="25">
        <f>'[1]Свод ФАП 2022 МО'!D226</f>
        <v>527</v>
      </c>
      <c r="F209" s="24" t="s">
        <v>16</v>
      </c>
      <c r="G209" s="24">
        <v>1</v>
      </c>
      <c r="H209" s="26">
        <f t="shared" si="16"/>
        <v>0.68</v>
      </c>
      <c r="I209" s="22">
        <f>ROUND('[1]Свод ФАП 2022 соответст-е треб'!N206/1000,2)</f>
        <v>735.57</v>
      </c>
      <c r="J209" s="22">
        <f t="shared" si="15"/>
        <v>61.3</v>
      </c>
    </row>
    <row r="210" spans="2:10" ht="15.75" outlineLevel="2" x14ac:dyDescent="0.25">
      <c r="B210" s="20">
        <v>5</v>
      </c>
      <c r="C210" s="23" t="s">
        <v>183</v>
      </c>
      <c r="D210" s="24"/>
      <c r="E210" s="25">
        <f>'[1]Свод ФАП 2022 МО'!D229</f>
        <v>472</v>
      </c>
      <c r="F210" s="24" t="s">
        <v>16</v>
      </c>
      <c r="G210" s="24">
        <v>1</v>
      </c>
      <c r="H210" s="26">
        <f t="shared" si="16"/>
        <v>0.68</v>
      </c>
      <c r="I210" s="22">
        <f>ROUND('[1]Свод ФАП 2022 соответст-е треб'!N207/1000,2)</f>
        <v>735.57</v>
      </c>
      <c r="J210" s="22">
        <f t="shared" si="15"/>
        <v>61.3</v>
      </c>
    </row>
    <row r="211" spans="2:10" ht="15.75" outlineLevel="2" x14ac:dyDescent="0.25">
      <c r="B211" s="20">
        <v>6</v>
      </c>
      <c r="C211" s="23" t="s">
        <v>184</v>
      </c>
      <c r="D211" s="24"/>
      <c r="E211" s="25">
        <f>'[1]Свод ФАП 2022 МО'!D231</f>
        <v>669</v>
      </c>
      <c r="F211" s="24" t="s">
        <v>16</v>
      </c>
      <c r="G211" s="24">
        <v>1</v>
      </c>
      <c r="H211" s="26">
        <f t="shared" si="16"/>
        <v>0.68</v>
      </c>
      <c r="I211" s="22">
        <f>ROUND('[1]Свод ФАП 2022 соответст-е треб'!N208/1000,2)</f>
        <v>735.57</v>
      </c>
      <c r="J211" s="22">
        <f t="shared" si="15"/>
        <v>61.3</v>
      </c>
    </row>
    <row r="212" spans="2:10" ht="15.75" outlineLevel="2" x14ac:dyDescent="0.25">
      <c r="B212" s="20">
        <v>7</v>
      </c>
      <c r="C212" s="23" t="s">
        <v>185</v>
      </c>
      <c r="D212" s="24"/>
      <c r="E212" s="25">
        <f>'[1]Свод ФАП 2022 МО'!D232</f>
        <v>573</v>
      </c>
      <c r="F212" s="24" t="s">
        <v>16</v>
      </c>
      <c r="G212" s="24">
        <v>1</v>
      </c>
      <c r="H212" s="26">
        <f t="shared" si="16"/>
        <v>0.68</v>
      </c>
      <c r="I212" s="22">
        <f>ROUND('[1]Свод ФАП 2022 соответст-е треб'!N209/1000,2)</f>
        <v>735.57</v>
      </c>
      <c r="J212" s="22">
        <f t="shared" si="15"/>
        <v>61.3</v>
      </c>
    </row>
    <row r="213" spans="2:10" ht="15.75" outlineLevel="2" x14ac:dyDescent="0.25">
      <c r="B213" s="20">
        <v>8</v>
      </c>
      <c r="C213" s="23" t="s">
        <v>186</v>
      </c>
      <c r="D213" s="24"/>
      <c r="E213" s="25">
        <f>'[1]Свод ФАП 2022 МО'!D234</f>
        <v>423</v>
      </c>
      <c r="F213" s="24" t="s">
        <v>16</v>
      </c>
      <c r="G213" s="24">
        <v>1</v>
      </c>
      <c r="H213" s="26">
        <f t="shared" si="16"/>
        <v>0.68</v>
      </c>
      <c r="I213" s="22">
        <f>ROUND('[1]Свод ФАП 2022 соответст-е треб'!N210/1000,2)</f>
        <v>735.57</v>
      </c>
      <c r="J213" s="22">
        <f t="shared" si="15"/>
        <v>61.3</v>
      </c>
    </row>
    <row r="214" spans="2:10" ht="15.75" outlineLevel="2" x14ac:dyDescent="0.25">
      <c r="B214" s="20">
        <v>9</v>
      </c>
      <c r="C214" s="23" t="s">
        <v>187</v>
      </c>
      <c r="D214" s="24"/>
      <c r="E214" s="25">
        <f>'[1]Свод ФАП 2022 МО'!D236</f>
        <v>367</v>
      </c>
      <c r="F214" s="24" t="s">
        <v>16</v>
      </c>
      <c r="G214" s="24">
        <v>1</v>
      </c>
      <c r="H214" s="26">
        <f t="shared" si="16"/>
        <v>0.68</v>
      </c>
      <c r="I214" s="22">
        <f>ROUND('[1]Свод ФАП 2022 соответст-е треб'!N211/1000,2)</f>
        <v>735.57</v>
      </c>
      <c r="J214" s="22">
        <f t="shared" si="15"/>
        <v>61.3</v>
      </c>
    </row>
    <row r="215" spans="2:10" ht="15.75" outlineLevel="2" x14ac:dyDescent="0.25">
      <c r="B215" s="20">
        <v>10</v>
      </c>
      <c r="C215" s="23" t="s">
        <v>188</v>
      </c>
      <c r="D215" s="24"/>
      <c r="E215" s="25">
        <f>'[1]Свод ФАП 2022 МО'!D237</f>
        <v>501</v>
      </c>
      <c r="F215" s="24" t="s">
        <v>16</v>
      </c>
      <c r="G215" s="24">
        <v>1</v>
      </c>
      <c r="H215" s="26">
        <f t="shared" si="16"/>
        <v>0.68</v>
      </c>
      <c r="I215" s="22">
        <f>ROUND('[1]Свод ФАП 2022 соответст-е треб'!N212/1000,2)</f>
        <v>735.57</v>
      </c>
      <c r="J215" s="22">
        <f t="shared" si="15"/>
        <v>61.3</v>
      </c>
    </row>
    <row r="216" spans="2:10" ht="15.75" outlineLevel="2" x14ac:dyDescent="0.25">
      <c r="B216" s="20">
        <v>11</v>
      </c>
      <c r="C216" s="23" t="s">
        <v>189</v>
      </c>
      <c r="D216" s="24"/>
      <c r="E216" s="25">
        <f>'[1]Свод ФАП 2022 МО'!D238</f>
        <v>299</v>
      </c>
      <c r="F216" s="24" t="s">
        <v>16</v>
      </c>
      <c r="G216" s="24">
        <v>1</v>
      </c>
      <c r="H216" s="26">
        <f t="shared" si="16"/>
        <v>0.68</v>
      </c>
      <c r="I216" s="22">
        <f>ROUND('[1]Свод ФАП 2022 соответст-е треб'!N213/1000,2)</f>
        <v>735.57</v>
      </c>
      <c r="J216" s="22">
        <f t="shared" si="15"/>
        <v>61.3</v>
      </c>
    </row>
    <row r="217" spans="2:10" ht="15.75" outlineLevel="2" x14ac:dyDescent="0.25">
      <c r="B217" s="20">
        <v>12</v>
      </c>
      <c r="C217" s="23" t="s">
        <v>190</v>
      </c>
      <c r="D217" s="24"/>
      <c r="E217" s="25">
        <f>'[1]Свод ФАП 2022 МО'!D239</f>
        <v>162</v>
      </c>
      <c r="F217" s="24" t="s">
        <v>16</v>
      </c>
      <c r="G217" s="24">
        <v>1</v>
      </c>
      <c r="H217" s="26">
        <f t="shared" si="16"/>
        <v>0.68</v>
      </c>
      <c r="I217" s="22">
        <f>ROUND('[1]Свод ФАП 2022 соответст-е треб'!N214/1000,2)</f>
        <v>735.57</v>
      </c>
      <c r="J217" s="22">
        <f t="shared" si="15"/>
        <v>61.3</v>
      </c>
    </row>
    <row r="218" spans="2:10" ht="18.75" outlineLevel="1" x14ac:dyDescent="0.25">
      <c r="B218" s="20"/>
      <c r="C218" s="31" t="s">
        <v>29</v>
      </c>
      <c r="D218" s="32">
        <v>1</v>
      </c>
      <c r="E218" s="33"/>
      <c r="F218" s="32"/>
      <c r="G218" s="32"/>
      <c r="H218" s="34"/>
      <c r="I218" s="35"/>
      <c r="J218" s="22"/>
    </row>
    <row r="219" spans="2:10" ht="15.75" outlineLevel="2" x14ac:dyDescent="0.25">
      <c r="B219" s="20">
        <v>13</v>
      </c>
      <c r="C219" s="23" t="s">
        <v>191</v>
      </c>
      <c r="D219" s="24"/>
      <c r="E219" s="25">
        <f>'[1]Свод ФАП 2022 МО'!D241</f>
        <v>1148</v>
      </c>
      <c r="F219" s="24" t="s">
        <v>16</v>
      </c>
      <c r="G219" s="24">
        <v>1</v>
      </c>
      <c r="H219" s="26">
        <f>ROUND(I219/$F$239,2)</f>
        <v>0.49</v>
      </c>
      <c r="I219" s="22">
        <f>ROUND('[1]Свод ФАП 2022 соответст-е треб'!N216/1000,2)</f>
        <v>837.3</v>
      </c>
      <c r="J219" s="22">
        <f t="shared" si="15"/>
        <v>69.78</v>
      </c>
    </row>
    <row r="220" spans="2:10" ht="15.75" x14ac:dyDescent="0.25">
      <c r="B220" s="27">
        <v>15</v>
      </c>
      <c r="C220" s="15" t="s">
        <v>192</v>
      </c>
      <c r="D220" s="16">
        <f>D221</f>
        <v>12</v>
      </c>
      <c r="E220" s="17"/>
      <c r="F220" s="16"/>
      <c r="G220" s="16"/>
      <c r="H220" s="18"/>
      <c r="I220" s="19">
        <f>SUM(I222:I233)</f>
        <v>7703.9999999999982</v>
      </c>
      <c r="J220" s="19">
        <f t="shared" si="15"/>
        <v>642</v>
      </c>
    </row>
    <row r="221" spans="2:10" ht="18.75" outlineLevel="1" x14ac:dyDescent="0.25">
      <c r="B221" s="20"/>
      <c r="C221" s="31" t="s">
        <v>14</v>
      </c>
      <c r="D221" s="32">
        <v>12</v>
      </c>
      <c r="E221" s="33"/>
      <c r="F221" s="32"/>
      <c r="G221" s="32"/>
      <c r="H221" s="34"/>
      <c r="I221" s="35"/>
      <c r="J221" s="22"/>
    </row>
    <row r="222" spans="2:10" ht="15.75" outlineLevel="2" x14ac:dyDescent="0.25">
      <c r="B222" s="20">
        <v>1</v>
      </c>
      <c r="C222" s="23" t="s">
        <v>193</v>
      </c>
      <c r="D222" s="24"/>
      <c r="E222" s="25">
        <f>'[1]Свод ФАП 2022 МО'!D244</f>
        <v>577</v>
      </c>
      <c r="F222" s="24" t="s">
        <v>16</v>
      </c>
      <c r="G222" s="24">
        <v>1</v>
      </c>
      <c r="H222" s="26">
        <f t="shared" ref="H222:H233" si="17">ROUND(I222/$F$238,2)</f>
        <v>0.68</v>
      </c>
      <c r="I222" s="22">
        <f>ROUND('[1]Свод ФАП 2022 соответст-е треб'!N219/1000,2)</f>
        <v>735.57</v>
      </c>
      <c r="J222" s="22">
        <f t="shared" si="15"/>
        <v>61.3</v>
      </c>
    </row>
    <row r="223" spans="2:10" ht="15.75" outlineLevel="2" x14ac:dyDescent="0.25">
      <c r="B223" s="20">
        <v>2</v>
      </c>
      <c r="C223" s="23" t="s">
        <v>194</v>
      </c>
      <c r="D223" s="24"/>
      <c r="E223" s="25">
        <f>'[1]Свод ФАП 2022 МО'!D247</f>
        <v>512</v>
      </c>
      <c r="F223" s="24" t="s">
        <v>16</v>
      </c>
      <c r="G223" s="24">
        <v>1</v>
      </c>
      <c r="H223" s="26">
        <f t="shared" si="17"/>
        <v>0.68</v>
      </c>
      <c r="I223" s="22">
        <f>ROUND('[1]Свод ФАП 2022 соответст-е треб'!N220/1000,2)</f>
        <v>735.57</v>
      </c>
      <c r="J223" s="22">
        <f t="shared" si="15"/>
        <v>61.3</v>
      </c>
    </row>
    <row r="224" spans="2:10" ht="15.75" outlineLevel="2" x14ac:dyDescent="0.25">
      <c r="B224" s="20">
        <v>3</v>
      </c>
      <c r="C224" s="23" t="s">
        <v>195</v>
      </c>
      <c r="D224" s="24"/>
      <c r="E224" s="25">
        <f>'[1]Свод ФАП 2022 МО'!D248</f>
        <v>203</v>
      </c>
      <c r="F224" s="24" t="s">
        <v>16</v>
      </c>
      <c r="G224" s="24">
        <v>1</v>
      </c>
      <c r="H224" s="26">
        <f t="shared" si="17"/>
        <v>0.42</v>
      </c>
      <c r="I224" s="22">
        <f>ROUND('[1]Свод ФАП 2022 соответст-е треб'!N221/1000,2)</f>
        <v>454.86</v>
      </c>
      <c r="J224" s="22">
        <f t="shared" si="15"/>
        <v>37.909999999999997</v>
      </c>
    </row>
    <row r="225" spans="2:10" ht="15.75" outlineLevel="2" x14ac:dyDescent="0.25">
      <c r="B225" s="20">
        <v>4</v>
      </c>
      <c r="C225" s="23" t="s">
        <v>196</v>
      </c>
      <c r="D225" s="24"/>
      <c r="E225" s="25">
        <f>'[1]Свод ФАП 2022 МО'!D249</f>
        <v>459</v>
      </c>
      <c r="F225" s="24" t="s">
        <v>16</v>
      </c>
      <c r="G225" s="24">
        <v>1</v>
      </c>
      <c r="H225" s="26">
        <f t="shared" si="17"/>
        <v>0.68</v>
      </c>
      <c r="I225" s="22">
        <f>ROUND('[1]Свод ФАП 2022 соответст-е треб'!N222/1000,2)</f>
        <v>735.57</v>
      </c>
      <c r="J225" s="22">
        <f t="shared" si="15"/>
        <v>61.3</v>
      </c>
    </row>
    <row r="226" spans="2:10" ht="15.75" outlineLevel="2" x14ac:dyDescent="0.25">
      <c r="B226" s="20">
        <v>5</v>
      </c>
      <c r="C226" s="23" t="s">
        <v>197</v>
      </c>
      <c r="D226" s="24"/>
      <c r="E226" s="25">
        <f>'[1]Свод ФАП 2022 МО'!D251</f>
        <v>662</v>
      </c>
      <c r="F226" s="24" t="s">
        <v>16</v>
      </c>
      <c r="G226" s="24">
        <v>1</v>
      </c>
      <c r="H226" s="26">
        <f t="shared" si="17"/>
        <v>0.68</v>
      </c>
      <c r="I226" s="22">
        <f>ROUND('[1]Свод ФАП 2022 соответст-е треб'!N223/1000,2)</f>
        <v>735.57</v>
      </c>
      <c r="J226" s="22">
        <f t="shared" si="15"/>
        <v>61.3</v>
      </c>
    </row>
    <row r="227" spans="2:10" ht="15.75" outlineLevel="2" x14ac:dyDescent="0.25">
      <c r="B227" s="20">
        <v>6</v>
      </c>
      <c r="C227" s="23" t="s">
        <v>198</v>
      </c>
      <c r="D227" s="24"/>
      <c r="E227" s="25">
        <f>'[1]Свод ФАП 2022 МО'!D252</f>
        <v>876</v>
      </c>
      <c r="F227" s="24" t="s">
        <v>16</v>
      </c>
      <c r="G227" s="24">
        <v>1</v>
      </c>
      <c r="H227" s="26">
        <f t="shared" si="17"/>
        <v>0.68</v>
      </c>
      <c r="I227" s="22">
        <f>ROUND('[1]Свод ФАП 2022 соответст-е треб'!N224/1000,2)</f>
        <v>735.57</v>
      </c>
      <c r="J227" s="22">
        <f t="shared" si="15"/>
        <v>61.3</v>
      </c>
    </row>
    <row r="228" spans="2:10" ht="15.75" outlineLevel="2" x14ac:dyDescent="0.25">
      <c r="B228" s="20">
        <v>7</v>
      </c>
      <c r="C228" s="23" t="s">
        <v>199</v>
      </c>
      <c r="D228" s="24"/>
      <c r="E228" s="25">
        <f>'[1]Свод ФАП 2022 МО'!D253</f>
        <v>480</v>
      </c>
      <c r="F228" s="24" t="s">
        <v>16</v>
      </c>
      <c r="G228" s="24">
        <v>1</v>
      </c>
      <c r="H228" s="26">
        <f t="shared" si="17"/>
        <v>0.68</v>
      </c>
      <c r="I228" s="22">
        <f>ROUND('[1]Свод ФАП 2022 соответст-е треб'!N225/1000,2)</f>
        <v>735.57</v>
      </c>
      <c r="J228" s="22">
        <f t="shared" si="15"/>
        <v>61.3</v>
      </c>
    </row>
    <row r="229" spans="2:10" ht="15.75" outlineLevel="2" x14ac:dyDescent="0.25">
      <c r="B229" s="20">
        <v>8</v>
      </c>
      <c r="C229" s="23" t="s">
        <v>200</v>
      </c>
      <c r="D229" s="24"/>
      <c r="E229" s="25">
        <f>'[1]Свод ФАП 2022 МО'!D255</f>
        <v>410</v>
      </c>
      <c r="F229" s="24" t="s">
        <v>16</v>
      </c>
      <c r="G229" s="24">
        <v>1</v>
      </c>
      <c r="H229" s="26">
        <f t="shared" si="17"/>
        <v>0.68</v>
      </c>
      <c r="I229" s="22">
        <f>ROUND('[1]Свод ФАП 2022 соответст-е треб'!N226/1000,2)</f>
        <v>735.57</v>
      </c>
      <c r="J229" s="22">
        <f t="shared" si="15"/>
        <v>61.3</v>
      </c>
    </row>
    <row r="230" spans="2:10" ht="15.75" outlineLevel="2" x14ac:dyDescent="0.25">
      <c r="B230" s="20">
        <v>9</v>
      </c>
      <c r="C230" s="23" t="s">
        <v>76</v>
      </c>
      <c r="D230" s="24"/>
      <c r="E230" s="25">
        <f>'[1]Свод ФАП 2022 МО'!D256</f>
        <v>286</v>
      </c>
      <c r="F230" s="24" t="s">
        <v>16</v>
      </c>
      <c r="G230" s="24">
        <v>1</v>
      </c>
      <c r="H230" s="26">
        <f t="shared" si="17"/>
        <v>0.42</v>
      </c>
      <c r="I230" s="22">
        <f>ROUND('[1]Свод ФАП 2022 соответст-е треб'!N227/1000,2)</f>
        <v>454.86</v>
      </c>
      <c r="J230" s="22">
        <f t="shared" si="15"/>
        <v>37.909999999999997</v>
      </c>
    </row>
    <row r="231" spans="2:10" ht="15.75" outlineLevel="2" x14ac:dyDescent="0.25">
      <c r="B231" s="20">
        <v>10</v>
      </c>
      <c r="C231" s="23" t="s">
        <v>201</v>
      </c>
      <c r="D231" s="24"/>
      <c r="E231" s="25">
        <f>'[1]Свод ФАП 2022 МО'!D257</f>
        <v>772</v>
      </c>
      <c r="F231" s="24" t="s">
        <v>16</v>
      </c>
      <c r="G231" s="24">
        <v>1</v>
      </c>
      <c r="H231" s="26">
        <f t="shared" si="17"/>
        <v>0.42</v>
      </c>
      <c r="I231" s="22">
        <f>ROUND('[1]Свод ФАП 2022 соответст-е треб'!N228/1000,2)</f>
        <v>454.86</v>
      </c>
      <c r="J231" s="22">
        <f t="shared" si="15"/>
        <v>37.909999999999997</v>
      </c>
    </row>
    <row r="232" spans="2:10" ht="15.75" outlineLevel="2" x14ac:dyDescent="0.25">
      <c r="B232" s="20">
        <v>11</v>
      </c>
      <c r="C232" s="23" t="s">
        <v>202</v>
      </c>
      <c r="D232" s="24"/>
      <c r="E232" s="25">
        <f>'[1]Свод ФАП 2022 МО'!D258</f>
        <v>297</v>
      </c>
      <c r="F232" s="24" t="s">
        <v>16</v>
      </c>
      <c r="G232" s="24">
        <v>1</v>
      </c>
      <c r="H232" s="26">
        <f t="shared" si="17"/>
        <v>0.68</v>
      </c>
      <c r="I232" s="22">
        <f>ROUND('[1]Свод ФАП 2022 соответст-е треб'!N229/1000,2)</f>
        <v>735.57</v>
      </c>
      <c r="J232" s="22">
        <f t="shared" si="15"/>
        <v>61.3</v>
      </c>
    </row>
    <row r="233" spans="2:10" ht="15.75" outlineLevel="2" x14ac:dyDescent="0.25">
      <c r="B233" s="20">
        <v>12</v>
      </c>
      <c r="C233" s="23" t="s">
        <v>203</v>
      </c>
      <c r="D233" s="24"/>
      <c r="E233" s="25">
        <f>'[1]Свод ФАП 2022 МО'!D260</f>
        <v>306</v>
      </c>
      <c r="F233" s="24" t="s">
        <v>16</v>
      </c>
      <c r="G233" s="24">
        <v>1</v>
      </c>
      <c r="H233" s="26">
        <f t="shared" si="17"/>
        <v>0.42</v>
      </c>
      <c r="I233" s="22">
        <f>ROUND('[1]Свод ФАП 2022 соответст-е треб'!N230/1000,2)</f>
        <v>454.86</v>
      </c>
      <c r="J233" s="22">
        <f t="shared" si="15"/>
        <v>37.909999999999997</v>
      </c>
    </row>
    <row r="234" spans="2:10" ht="15.75" x14ac:dyDescent="0.25">
      <c r="B234" s="41"/>
      <c r="C234" s="42" t="s">
        <v>204</v>
      </c>
      <c r="D234" s="14">
        <f>D14+D37+D52+D72+D83+D104+D118+D121+D133+D150+D169+D183+D199+D204+D220</f>
        <v>174</v>
      </c>
      <c r="E234" s="43"/>
      <c r="F234" s="14"/>
      <c r="G234" s="14"/>
      <c r="H234" s="44"/>
      <c r="I234" s="45">
        <f>I14+I37+I52+I72+I83+I104+I118+I121+I133+I150+I169+I183+I199+I204+I220</f>
        <v>128808.77999999998</v>
      </c>
      <c r="J234" s="19">
        <f t="shared" si="15"/>
        <v>10734.07</v>
      </c>
    </row>
    <row r="235" spans="2:10" ht="15.75" x14ac:dyDescent="0.25">
      <c r="B235" s="46"/>
      <c r="C235" s="46"/>
      <c r="D235" s="47"/>
      <c r="E235" s="47"/>
      <c r="F235" s="46"/>
      <c r="G235" s="46"/>
      <c r="H235" s="46"/>
      <c r="I235" s="46"/>
    </row>
    <row r="236" spans="2:10" ht="15.75" customHeight="1" x14ac:dyDescent="0.25">
      <c r="B236" s="48" t="s">
        <v>205</v>
      </c>
      <c r="C236" s="49"/>
      <c r="D236" s="49"/>
      <c r="E236" s="49"/>
      <c r="F236" s="49"/>
      <c r="G236" s="49"/>
      <c r="H236" s="49"/>
      <c r="I236" s="49"/>
    </row>
    <row r="237" spans="2:10" ht="18.75" x14ac:dyDescent="0.25">
      <c r="B237" s="50">
        <v>1</v>
      </c>
      <c r="C237" s="51" t="s">
        <v>206</v>
      </c>
      <c r="D237" s="52"/>
      <c r="E237" s="52"/>
      <c r="F237" s="1">
        <f>ROUND(815775/1000,2)</f>
        <v>815.78</v>
      </c>
      <c r="H237" s="46"/>
      <c r="I237" s="46"/>
    </row>
    <row r="238" spans="2:10" ht="18.75" x14ac:dyDescent="0.25">
      <c r="B238" s="50">
        <v>2</v>
      </c>
      <c r="C238" s="51" t="s">
        <v>207</v>
      </c>
      <c r="D238" s="52"/>
      <c r="E238" s="52"/>
      <c r="F238" s="8">
        <f>ROUND(1087700/1000,2)</f>
        <v>1087.7</v>
      </c>
      <c r="G238" s="8"/>
      <c r="H238" s="46"/>
      <c r="I238" s="46"/>
    </row>
    <row r="239" spans="2:10" ht="18.75" x14ac:dyDescent="0.25">
      <c r="B239" s="50">
        <v>3</v>
      </c>
      <c r="C239" s="51" t="s">
        <v>208</v>
      </c>
      <c r="D239" s="52"/>
      <c r="E239" s="52"/>
      <c r="F239" s="4">
        <f>ROUND(1723100/1000,2)</f>
        <v>1723.1</v>
      </c>
      <c r="G239" s="4"/>
      <c r="H239" s="46"/>
      <c r="I239" s="46"/>
    </row>
    <row r="240" spans="2:10" ht="18.75" x14ac:dyDescent="0.25">
      <c r="B240" s="50">
        <v>4</v>
      </c>
      <c r="C240" s="51" t="s">
        <v>209</v>
      </c>
      <c r="D240" s="52"/>
      <c r="E240" s="52"/>
      <c r="F240" s="4">
        <f>ROUND(1934900/1000,2)</f>
        <v>1934.9</v>
      </c>
      <c r="G240" s="4"/>
      <c r="H240" s="46"/>
      <c r="I240" s="46"/>
    </row>
    <row r="241" spans="2:9" ht="18.75" x14ac:dyDescent="0.25">
      <c r="B241" s="50">
        <v>5</v>
      </c>
      <c r="C241" s="51" t="s">
        <v>210</v>
      </c>
      <c r="D241" s="52"/>
      <c r="E241" s="52"/>
      <c r="F241" s="53">
        <f>ROUND(2418625/1000,2)</f>
        <v>2418.63</v>
      </c>
      <c r="G241" s="53"/>
      <c r="H241" s="46"/>
      <c r="I241" s="46"/>
    </row>
    <row r="243" spans="2:9" ht="15.75" x14ac:dyDescent="0.25">
      <c r="B243" s="54" t="s">
        <v>211</v>
      </c>
      <c r="C243" s="54"/>
      <c r="D243" s="54"/>
      <c r="E243" s="54"/>
      <c r="F243" s="54"/>
      <c r="G243" s="54"/>
      <c r="H243" s="55"/>
    </row>
    <row r="244" spans="2:9" ht="15.75" x14ac:dyDescent="0.25">
      <c r="B244" s="56" t="s">
        <v>212</v>
      </c>
      <c r="C244" s="46" t="s">
        <v>213</v>
      </c>
    </row>
    <row r="245" spans="2:9" ht="15.75" x14ac:dyDescent="0.25">
      <c r="B245" s="56" t="s">
        <v>214</v>
      </c>
      <c r="C245" s="46" t="s">
        <v>215</v>
      </c>
    </row>
    <row r="246" spans="2:9" ht="15.75" x14ac:dyDescent="0.25">
      <c r="B246" s="56" t="s">
        <v>216</v>
      </c>
      <c r="C246" s="46" t="s">
        <v>217</v>
      </c>
    </row>
    <row r="247" spans="2:9" ht="15.75" x14ac:dyDescent="0.25">
      <c r="B247" s="46"/>
      <c r="C247" s="46"/>
    </row>
  </sheetData>
  <autoFilter ref="B13:J234" xr:uid="{FFA34F15-A873-4FB3-9A2C-CDB5CA441B06}"/>
  <mergeCells count="3">
    <mergeCell ref="B10:J10"/>
    <mergeCell ref="B11:J11"/>
    <mergeCell ref="I3:J3"/>
  </mergeCells>
  <pageMargins left="0.2" right="0.2" top="0.2" bottom="0.2" header="0.2" footer="0.2"/>
  <pageSetup paperSize="9" scale="5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ФАПы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Плетнева Анастасия Сергеевна</cp:lastModifiedBy>
  <dcterms:created xsi:type="dcterms:W3CDTF">2022-02-17T08:12:23Z</dcterms:created>
  <dcterms:modified xsi:type="dcterms:W3CDTF">2022-03-09T11:27:29Z</dcterms:modified>
</cp:coreProperties>
</file>